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narlax.sharepoint.com/sites/Administration/Shared Documents/Green books &amp; Sustainability/2024 Green books/2024 Gileyri/"/>
    </mc:Choice>
  </mc:AlternateContent>
  <xr:revisionPtr revIDLastSave="338" documentId="8_{6C1B5539-10E3-433E-9F3E-40A33EF012FA}" xr6:coauthVersionLast="47" xr6:coauthVersionMax="47" xr10:uidLastSave="{53ABD42D-2483-45EF-BAB6-65653AAA67CE}"/>
  <bookViews>
    <workbookView xWindow="28680" yWindow="-120" windowWidth="29040" windowHeight="15720" xr2:uid="{FC13E499-A190-4707-B6CE-C5CA9963E5B0}"/>
  </bookViews>
  <sheets>
    <sheet name="Emission Gileyri 2024" sheetId="4" r:id="rId1"/>
    <sheet name="Gileyri 2024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5" l="1"/>
  <c r="T13" i="5"/>
  <c r="T12" i="5"/>
  <c r="T11" i="5"/>
  <c r="T10" i="5"/>
  <c r="T9" i="5"/>
  <c r="T8" i="5"/>
  <c r="T7" i="5"/>
  <c r="T6" i="5"/>
  <c r="T5" i="5"/>
  <c r="T4" i="5"/>
  <c r="T3" i="5"/>
  <c r="T2" i="5"/>
  <c r="R2" i="5"/>
  <c r="S15" i="5"/>
  <c r="O15" i="5"/>
  <c r="S4" i="5"/>
  <c r="S5" i="5"/>
  <c r="S6" i="5"/>
  <c r="S7" i="5"/>
  <c r="S8" i="5"/>
  <c r="S9" i="5"/>
  <c r="S10" i="5"/>
  <c r="S11" i="5"/>
  <c r="S12" i="5"/>
  <c r="S13" i="5"/>
  <c r="S3" i="5"/>
  <c r="S2" i="5"/>
  <c r="O2" i="5"/>
  <c r="L2" i="5"/>
  <c r="P2" i="5"/>
  <c r="Q2" i="5"/>
  <c r="R15" i="5" l="1"/>
  <c r="Q13" i="5"/>
  <c r="Q9" i="5"/>
  <c r="L15" i="5"/>
  <c r="M15" i="5"/>
  <c r="N15" i="5"/>
  <c r="P15" i="5"/>
  <c r="Q15" i="5"/>
  <c r="L8" i="5"/>
  <c r="M8" i="5"/>
  <c r="N8" i="5"/>
  <c r="Q8" i="5" s="1"/>
  <c r="R8" i="5" s="1"/>
  <c r="O8" i="5"/>
  <c r="P8" i="5"/>
  <c r="L7" i="5"/>
  <c r="M7" i="5"/>
  <c r="N7" i="5"/>
  <c r="O7" i="5"/>
  <c r="P7" i="5"/>
  <c r="Q7" i="5"/>
  <c r="R7" i="5"/>
  <c r="N13" i="5"/>
  <c r="P13" i="5"/>
  <c r="R13" i="5" s="1"/>
  <c r="L13" i="5"/>
  <c r="G13" i="5"/>
  <c r="M13" i="5" s="1"/>
  <c r="D15" i="5"/>
  <c r="G7" i="5"/>
  <c r="G8" i="5"/>
  <c r="L12" i="5"/>
  <c r="J15" i="5"/>
  <c r="L6" i="5"/>
  <c r="L3" i="5"/>
  <c r="N12" i="5"/>
  <c r="P10" i="5"/>
  <c r="P9" i="5"/>
  <c r="L10" i="5"/>
  <c r="N10" i="5"/>
  <c r="G10" i="5"/>
  <c r="O10" i="5" s="1"/>
  <c r="O13" i="5" l="1"/>
  <c r="M10" i="5"/>
  <c r="Q10" i="5"/>
  <c r="G2" i="5"/>
  <c r="M2" i="5" s="1"/>
  <c r="N2" i="5"/>
  <c r="G3" i="5"/>
  <c r="M3" i="5" s="1"/>
  <c r="N3" i="5"/>
  <c r="P3" i="5"/>
  <c r="G4" i="5"/>
  <c r="M4" i="5" s="1"/>
  <c r="L4" i="5"/>
  <c r="N4" i="5"/>
  <c r="P4" i="5"/>
  <c r="G5" i="5"/>
  <c r="M5" i="5" s="1"/>
  <c r="L5" i="5"/>
  <c r="N5" i="5"/>
  <c r="P5" i="5"/>
  <c r="G6" i="5"/>
  <c r="O6" i="5" s="1"/>
  <c r="N6" i="5"/>
  <c r="P6" i="5"/>
  <c r="G9" i="5"/>
  <c r="O9" i="5" s="1"/>
  <c r="L9" i="5"/>
  <c r="N9" i="5"/>
  <c r="G11" i="5"/>
  <c r="M11" i="5" s="1"/>
  <c r="L11" i="5"/>
  <c r="N11" i="5"/>
  <c r="P11" i="5"/>
  <c r="G12" i="5"/>
  <c r="M12" i="5" s="1"/>
  <c r="P12" i="5"/>
  <c r="Q3" i="5" l="1"/>
  <c r="R3" i="5" s="1"/>
  <c r="Q4" i="5"/>
  <c r="Q6" i="5"/>
  <c r="R6" i="5" s="1"/>
  <c r="R10" i="5"/>
  <c r="O12" i="5"/>
  <c r="M6" i="5"/>
  <c r="Q5" i="5"/>
  <c r="R5" i="5" s="1"/>
  <c r="Q12" i="5"/>
  <c r="R12" i="5" s="1"/>
  <c r="O5" i="5"/>
  <c r="O3" i="5"/>
  <c r="M9" i="5"/>
  <c r="O11" i="5"/>
  <c r="R4" i="5"/>
  <c r="Q11" i="5"/>
  <c r="R11" i="5" s="1"/>
  <c r="O4" i="5"/>
  <c r="R9" i="5" l="1"/>
  <c r="G34" i="4" l="1"/>
  <c r="G35" i="4"/>
</calcChain>
</file>

<file path=xl/sharedStrings.xml><?xml version="1.0" encoding="utf-8"?>
<sst xmlns="http://schemas.openxmlformats.org/spreadsheetml/2006/main" count="150" uniqueCount="104">
  <si>
    <t>Viðmiðunarár</t>
  </si>
  <si>
    <t>Upplýsingar um rekstraeininguna</t>
  </si>
  <si>
    <t>Heiti móðurfélags</t>
  </si>
  <si>
    <t>Arnarlax ehf</t>
  </si>
  <si>
    <t>heiti rekstraeiningar</t>
  </si>
  <si>
    <t>Kennitala rekstraeiningar</t>
  </si>
  <si>
    <t>heimilisfang</t>
  </si>
  <si>
    <t>Bær/staður</t>
  </si>
  <si>
    <t>Póstnúmer</t>
  </si>
  <si>
    <t>Land</t>
  </si>
  <si>
    <t>Ísland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</si>
  <si>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</si>
  <si>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</si>
  <si>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</si>
  <si>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</si>
  <si>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</si>
  <si>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</si>
  <si>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</si>
  <si>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</si>
  <si>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Allt árið</t>
  </si>
  <si>
    <t>Fjöldi starfsmanna</t>
  </si>
  <si>
    <t>Reitur fyrir textaupplýsingar eða veffang sem vísar á umhverfis- upplýsingar sem rekstraeining eða móðurfélag vill koma á framfæri</t>
  </si>
  <si>
    <t>www.arnarlax.is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</si>
  <si>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</si>
  <si>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</si>
  <si>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</si>
  <si>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</si>
  <si>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7B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</si>
  <si>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</si>
  <si>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</si>
  <si>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</si>
  <si>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</si>
  <si>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</si>
  <si>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</si>
  <si>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</si>
  <si>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</si>
  <si>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</si>
  <si>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</si>
  <si>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</si>
  <si>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</si>
  <si>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köfnunarefni</t>
  </si>
  <si>
    <t>C</t>
  </si>
  <si>
    <t>Skv. skjali frá UST um útreikning á losun frá fiskeldi</t>
  </si>
  <si>
    <t>Heildar fosfór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</si>
  <si>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</si>
  <si>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</si>
  <si>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</si>
  <si>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</si>
  <si>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</si>
  <si>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</si>
  <si>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</si>
  <si>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</si>
  <si>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</si>
  <si>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</si>
  <si>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</si>
  <si>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</si>
  <si>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</si>
  <si>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</si>
  <si>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</si>
  <si>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</si>
  <si>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</si>
  <si>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</si>
  <si>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</si>
  <si>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</si>
  <si>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</si>
  <si>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</si>
  <si>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</si>
  <si>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Magn fóðurs [kg]</t>
  </si>
  <si>
    <t>Þurrvigt fóðurs %</t>
  </si>
  <si>
    <t>Hlutfall prótín %</t>
  </si>
  <si>
    <t>Hlutfall N %</t>
  </si>
  <si>
    <t>Hlutfall P %</t>
  </si>
  <si>
    <t>Hlutfall C %</t>
  </si>
  <si>
    <t>Framleiðsla/lífmassaaukning [tonn]</t>
  </si>
  <si>
    <t>POC [kg]</t>
  </si>
  <si>
    <t>PON [kg]</t>
  </si>
  <si>
    <t>POP [kg]</t>
  </si>
  <si>
    <t>DON [kg]</t>
  </si>
  <si>
    <t>DOP [kg]</t>
  </si>
  <si>
    <t>Total P</t>
  </si>
  <si>
    <t>kg P/tonn</t>
  </si>
  <si>
    <t>Total N</t>
  </si>
  <si>
    <t>Ewos</t>
  </si>
  <si>
    <t>Skretting</t>
  </si>
  <si>
    <t>Nutra RC 1,5</t>
  </si>
  <si>
    <t>Nutra RC 2</t>
  </si>
  <si>
    <t>Gross biomass increase:</t>
  </si>
  <si>
    <t>Samtals</t>
  </si>
  <si>
    <t>Ewos Micro start 015P</t>
  </si>
  <si>
    <t>Ewos Adapt FLEX 40P</t>
  </si>
  <si>
    <t>Nutra RC 3</t>
  </si>
  <si>
    <t>Nutra RC 1,2</t>
  </si>
  <si>
    <t>Týpa fóðurs</t>
  </si>
  <si>
    <t>Ewos Clear start 040P</t>
  </si>
  <si>
    <t>Gileyri</t>
  </si>
  <si>
    <t>580310-0600</t>
  </si>
  <si>
    <t>Tálknafjörður</t>
  </si>
  <si>
    <t>Ewos Clear start 1P</t>
  </si>
  <si>
    <t>Ewos Adapt FLEX 80 40A</t>
  </si>
  <si>
    <t>Nutra Sprint 0.5mm</t>
  </si>
  <si>
    <t>Nutra Sprint 0.8mm</t>
  </si>
  <si>
    <t>Nutra Sprint 1mm</t>
  </si>
  <si>
    <t>10kg/tonn</t>
  </si>
  <si>
    <t>Limit kg P/tonn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</si>
</sst>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%"/>
    <numFmt numFmtId="165" formatCode="_-* #,##0.00_-;\-* #,##0.00_-;_-* &quot;-&quot;_-;_-@_-"/>
    <numFmt numFmtId="166" formatCode="_-* #,##0.0_-;\-* #,##0.0_-;_-* &quot;-&quot;_-;_-@_-"/>
    <numFmt numFmtId="167" formatCode="_-* #,##0.000_-;\-* #,##0.000_-;_-* &quot;-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133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center" wrapText="1"/>
    </xf>
    <xf numFmtId="3" fontId="3" fillId="0" borderId="11" xfId="0" applyNumberFormat="1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3" xfId="0" applyBorder="1" applyAlignment="1">
      <alignment wrapText="1"/>
    </xf>
    <xf numFmtId="0" fontId="0" fillId="0" borderId="4" xfId="0" applyBorder="1"/>
    <xf numFmtId="0" fontId="2" fillId="0" borderId="6" xfId="1" applyBorder="1" applyAlignment="1" applyProtection="1">
      <alignment horizontal="left"/>
    </xf>
    <xf numFmtId="0" fontId="0" fillId="0" borderId="6" xfId="0" applyBorder="1"/>
    <xf numFmtId="0" fontId="0" fillId="0" borderId="2" xfId="0" applyBorder="1"/>
    <xf numFmtId="0" fontId="5" fillId="4" borderId="0" xfId="4"/>
    <xf numFmtId="9" fontId="6" fillId="2" borderId="15" xfId="3" applyFont="1" applyFill="1" applyBorder="1" applyAlignment="1">
      <alignment horizontal="center"/>
    </xf>
    <xf numFmtId="164" fontId="6" fillId="2" borderId="15" xfId="3" applyNumberFormat="1" applyFont="1" applyFill="1" applyBorder="1" applyAlignment="1">
      <alignment horizontal="center"/>
    </xf>
    <xf numFmtId="10" fontId="7" fillId="3" borderId="16" xfId="3" applyNumberFormat="1" applyFont="1" applyFill="1" applyBorder="1" applyAlignment="1">
      <alignment horizontal="center"/>
    </xf>
    <xf numFmtId="0" fontId="5" fillId="4" borderId="0" xfId="4" applyAlignment="1">
      <alignment horizontal="center"/>
    </xf>
    <xf numFmtId="165" fontId="7" fillId="3" borderId="17" xfId="2" applyNumberFormat="1" applyFont="1" applyFill="1" applyBorder="1" applyAlignment="1">
      <alignment horizontal="center"/>
    </xf>
    <xf numFmtId="41" fontId="0" fillId="0" borderId="0" xfId="0" applyNumberFormat="1"/>
    <xf numFmtId="166" fontId="7" fillId="3" borderId="17" xfId="2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8" fillId="4" borderId="0" xfId="4" applyFont="1" applyBorder="1"/>
    <xf numFmtId="41" fontId="8" fillId="4" borderId="0" xfId="4" applyNumberFormat="1" applyFont="1"/>
    <xf numFmtId="0" fontId="5" fillId="4" borderId="0" xfId="4" applyProtection="1">
      <protection locked="0"/>
    </xf>
    <xf numFmtId="41" fontId="9" fillId="3" borderId="16" xfId="2" applyFont="1" applyFill="1" applyBorder="1" applyAlignment="1">
      <alignment horizontal="center"/>
    </xf>
    <xf numFmtId="166" fontId="9" fillId="3" borderId="16" xfId="2" applyNumberFormat="1" applyFont="1" applyFill="1" applyBorder="1" applyAlignment="1">
      <alignment horizontal="center"/>
    </xf>
    <xf numFmtId="0" fontId="10" fillId="0" borderId="0" xfId="0" applyFont="1"/>
    <xf numFmtId="166" fontId="11" fillId="3" borderId="16" xfId="2" applyNumberFormat="1" applyFont="1" applyFill="1" applyBorder="1" applyAlignment="1">
      <alignment horizontal="center"/>
    </xf>
    <xf numFmtId="166" fontId="8" fillId="4" borderId="0" xfId="4" applyNumberFormat="1" applyFont="1"/>
    <xf numFmtId="41" fontId="7" fillId="3" borderId="17" xfId="2" applyFont="1" applyFill="1" applyBorder="1" applyAlignment="1">
      <alignment horizontal="center"/>
    </xf>
    <xf numFmtId="165" fontId="7" fillId="3" borderId="17" xfId="2" applyNumberFormat="1" applyFont="1" applyFill="1" applyBorder="1" applyAlignment="1">
      <alignment horizontal="left"/>
    </xf>
    <xf numFmtId="41" fontId="7" fillId="3" borderId="16" xfId="2" applyFont="1" applyFill="1" applyBorder="1" applyAlignment="1">
      <alignment horizontal="center"/>
    </xf>
    <xf numFmtId="167" fontId="6" fillId="2" borderId="18" xfId="2" applyNumberFormat="1" applyFont="1" applyFill="1" applyBorder="1" applyAlignment="1">
      <alignment horizontal="center"/>
    </xf>
    <xf numFmtId="9" fontId="6" fillId="2" borderId="14" xfId="3" applyFont="1" applyFill="1" applyBorder="1" applyAlignment="1">
      <alignment horizontal="center"/>
    </xf>
    <xf numFmtId="10" fontId="7" fillId="3" borderId="14" xfId="3" applyNumberFormat="1" applyFont="1" applyFill="1" applyBorder="1" applyAlignment="1">
      <alignment horizontal="center"/>
    </xf>
    <xf numFmtId="164" fontId="6" fillId="2" borderId="14" xfId="3" applyNumberFormat="1" applyFont="1" applyFill="1" applyBorder="1" applyAlignment="1">
      <alignment horizontal="center"/>
    </xf>
    <xf numFmtId="0" fontId="5" fillId="4" borderId="0" xfId="4" applyBorder="1"/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9" fontId="6" fillId="2" borderId="11" xfId="3" applyFont="1" applyFill="1" applyBorder="1" applyAlignment="1">
      <alignment horizontal="center"/>
    </xf>
    <xf numFmtId="10" fontId="7" fillId="3" borderId="11" xfId="3" applyNumberFormat="1" applyFont="1" applyFill="1" applyBorder="1" applyAlignment="1">
      <alignment horizontal="center"/>
    </xf>
    <xf numFmtId="164" fontId="6" fillId="2" borderId="11" xfId="3" applyNumberFormat="1" applyFont="1" applyFill="1" applyBorder="1" applyAlignment="1">
      <alignment horizontal="center"/>
    </xf>
    <xf numFmtId="41" fontId="6" fillId="2" borderId="20" xfId="2" applyFont="1" applyFill="1" applyBorder="1" applyAlignment="1">
      <alignment horizontal="center"/>
    </xf>
    <xf numFmtId="9" fontId="6" fillId="2" borderId="21" xfId="3" applyFont="1" applyFill="1" applyBorder="1" applyAlignment="1">
      <alignment horizontal="center"/>
    </xf>
    <xf numFmtId="10" fontId="6" fillId="2" borderId="21" xfId="3" applyNumberFormat="1" applyFont="1" applyFill="1" applyBorder="1" applyAlignment="1">
      <alignment horizontal="center"/>
    </xf>
    <xf numFmtId="10" fontId="7" fillId="3" borderId="22" xfId="3" applyNumberFormat="1" applyFont="1" applyFill="1" applyBorder="1" applyAlignment="1">
      <alignment horizontal="center"/>
    </xf>
    <xf numFmtId="164" fontId="6" fillId="2" borderId="21" xfId="3" applyNumberFormat="1" applyFont="1" applyFill="1" applyBorder="1" applyAlignment="1">
      <alignment horizontal="center"/>
    </xf>
    <xf numFmtId="10" fontId="6" fillId="2" borderId="15" xfId="3" applyNumberFormat="1" applyFont="1" applyFill="1" applyBorder="1" applyAlignment="1">
      <alignment horizontal="center"/>
    </xf>
    <xf numFmtId="9" fontId="6" fillId="2" borderId="23" xfId="3" applyFont="1" applyFill="1" applyBorder="1" applyAlignment="1">
      <alignment horizontal="center"/>
    </xf>
    <xf numFmtId="10" fontId="6" fillId="5" borderId="23" xfId="3" applyNumberFormat="1" applyFon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center"/>
    </xf>
    <xf numFmtId="164" fontId="6" fillId="2" borderId="23" xfId="3" applyNumberFormat="1" applyFont="1" applyFill="1" applyBorder="1" applyAlignment="1">
      <alignment horizontal="center"/>
    </xf>
    <xf numFmtId="0" fontId="5" fillId="4" borderId="25" xfId="4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" xfId="0" applyBorder="1" applyProtection="1">
      <protection locked="0"/>
    </xf>
    <xf numFmtId="0" fontId="0" fillId="0" borderId="3" xfId="0" applyBorder="1"/>
    <xf numFmtId="41" fontId="6" fillId="2" borderId="27" xfId="2" applyFont="1" applyFill="1" applyBorder="1" applyAlignment="1">
      <alignment horizontal="center"/>
    </xf>
    <xf numFmtId="41" fontId="6" fillId="2" borderId="28" xfId="2" applyFont="1" applyFill="1" applyBorder="1" applyAlignment="1">
      <alignment horizontal="center"/>
    </xf>
    <xf numFmtId="41" fontId="6" fillId="2" borderId="29" xfId="2" applyFont="1" applyFill="1" applyBorder="1" applyAlignment="1">
      <alignment horizontal="center"/>
    </xf>
    <xf numFmtId="41" fontId="6" fillId="2" borderId="30" xfId="2" applyFont="1" applyFill="1" applyBorder="1" applyAlignment="1">
      <alignment horizontal="center"/>
    </xf>
    <xf numFmtId="41" fontId="6" fillId="2" borderId="31" xfId="2" applyFont="1" applyFill="1" applyBorder="1" applyAlignment="1">
      <alignment horizontal="center"/>
    </xf>
    <xf numFmtId="41" fontId="6" fillId="2" borderId="32" xfId="2" applyFont="1" applyFill="1" applyBorder="1" applyAlignment="1">
      <alignment horizontal="center"/>
    </xf>
    <xf numFmtId="41" fontId="6" fillId="2" borderId="33" xfId="2" applyFont="1" applyFill="1" applyBorder="1" applyAlignment="1">
      <alignment horizontal="center"/>
    </xf>
    <xf numFmtId="9" fontId="6" fillId="2" borderId="34" xfId="3" applyFont="1" applyFill="1" applyBorder="1" applyAlignment="1">
      <alignment horizontal="center"/>
    </xf>
    <xf numFmtId="164" fontId="6" fillId="2" borderId="34" xfId="3" applyNumberFormat="1" applyFont="1" applyFill="1" applyBorder="1" applyAlignment="1">
      <alignment horizontal="center"/>
    </xf>
    <xf numFmtId="10" fontId="7" fillId="3" borderId="34" xfId="3" applyNumberFormat="1" applyFont="1" applyFill="1" applyBorder="1" applyAlignment="1">
      <alignment horizontal="center"/>
    </xf>
    <xf numFmtId="10" fontId="6" fillId="2" borderId="35" xfId="3" applyNumberFormat="1" applyFont="1" applyFill="1" applyBorder="1" applyAlignment="1">
      <alignment horizontal="center"/>
    </xf>
    <xf numFmtId="167" fontId="6" fillId="2" borderId="36" xfId="2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0" borderId="6" xfId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3" fontId="0" fillId="0" borderId="4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5">
    <cellStyle name="20% - Accent3" xfId="4" builtinId="38"/>
    <cellStyle name="Comma [0]" xfId="2" builtinId="6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narlax.is/" TargetMode="External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EBA3-32B3-4496-B3B6-386417B4D51F}">
  <dimension ref="A1:H70"/>
  <sheetViews>
    <sheetView tabSelected="1" workbookViewId="0">
      <selection activeCell="K11" sqref="K11"/>
    </sheetView>
  </sheetViews>
  <sheetFormatPr defaultRowHeight="15" x14ac:dyDescent="0.25"/>
  <cols>
    <col min="7" max="7" width="14" bestFit="1" customWidth="1"/>
    <col min="8" max="8" width="21.5703125" bestFit="1" customWidth="1"/>
  </cols>
  <sheetData>
    <row r="1" spans="1:8" x14ac:dyDescent="0.25">
      <c r="A1" s="122" t="s">
        <v>0</v>
      </c>
      <c r="B1" s="123"/>
      <c r="C1" s="123"/>
      <c r="D1" s="123"/>
      <c r="E1" s="105"/>
      <c r="F1" s="105"/>
      <c r="G1" s="105"/>
      <c r="H1" s="105"/>
    </row>
    <row r="2" spans="1:8" x14ac:dyDescent="0.25">
      <c r="A2" s="122" t="s">
        <v>1</v>
      </c>
      <c r="B2" s="123"/>
      <c r="C2" s="123"/>
      <c r="D2" s="123"/>
      <c r="E2" s="105">
        <v>2024</v>
      </c>
      <c r="F2" s="105"/>
      <c r="G2" s="105"/>
      <c r="H2" s="105"/>
    </row>
    <row r="3" spans="1:8" x14ac:dyDescent="0.25">
      <c r="A3" s="124" t="s">
        <v>2</v>
      </c>
      <c r="B3" s="125"/>
      <c r="C3" s="125"/>
      <c r="D3" s="125"/>
      <c r="E3" s="119" t="s">
        <v>3</v>
      </c>
      <c r="F3" s="119"/>
      <c r="G3" s="119"/>
      <c r="H3" s="119"/>
    </row>
    <row r="4" spans="1:8" x14ac:dyDescent="0.25">
      <c r="A4" s="120" t="s">
        <v>4</v>
      </c>
      <c r="B4" s="121"/>
      <c r="C4" s="121"/>
      <c r="D4" s="121"/>
      <c r="E4" s="111" t="s">
        <v>94</v>
      </c>
      <c r="F4" s="111"/>
      <c r="G4" s="111"/>
      <c r="H4" s="111"/>
    </row>
    <row r="5" spans="1:8" x14ac:dyDescent="0.25">
      <c r="A5" s="120" t="s">
        <v>5</v>
      </c>
      <c r="B5" s="121"/>
      <c r="C5" s="121"/>
      <c r="D5" s="121"/>
      <c r="E5" s="111" t="s">
        <v>95</v>
      </c>
      <c r="F5" s="111"/>
      <c r="G5" s="111"/>
      <c r="H5" s="111"/>
    </row>
    <row r="6" spans="1:8" x14ac:dyDescent="0.25">
      <c r="A6" s="120" t="s">
        <v>6</v>
      </c>
      <c r="B6" s="121"/>
      <c r="C6" s="121"/>
      <c r="D6" s="121"/>
      <c r="E6" s="111" t="s">
        <v>94</v>
      </c>
      <c r="F6" s="111"/>
      <c r="G6" s="111"/>
      <c r="H6" s="111"/>
    </row>
    <row r="7" spans="1:8" x14ac:dyDescent="0.25">
      <c r="A7" s="120" t="s">
        <v>7</v>
      </c>
      <c r="B7" s="121"/>
      <c r="C7" s="121"/>
      <c r="D7" s="121"/>
      <c r="E7" s="111" t="s">
        <v>96</v>
      </c>
      <c r="F7" s="111"/>
      <c r="G7" s="111"/>
      <c r="H7" s="111"/>
    </row>
    <row r="8" spans="1:8" x14ac:dyDescent="0.25">
      <c r="A8" s="120" t="s">
        <v>8</v>
      </c>
      <c r="B8" s="121"/>
      <c r="C8" s="121"/>
      <c r="D8" s="121"/>
      <c r="E8" s="111">
        <v>461</v>
      </c>
      <c r="F8" s="111"/>
      <c r="G8" s="111"/>
      <c r="H8" s="111"/>
    </row>
    <row r="9" spans="1:8" x14ac:dyDescent="0.25">
      <c r="A9" s="120" t="s">
        <v>9</v>
      </c>
      <c r="B9" s="121"/>
      <c r="C9" s="121"/>
      <c r="D9" s="121"/>
      <c r="E9" s="111" t="s">
        <v>10</v>
      </c>
      <c r="F9" s="111"/>
      <c r="G9" s="111"/>
      <c r="H9" s="111"/>
    </row>
    <row r="10" spans="1:8" x14ac:dyDescent="0.25">
      <c r="A10" s="121" t="s">
        <v>11</v>
      </c>
      <c r="B10" s="121"/>
      <c r="C10" s="121"/>
      <c r="D10" s="121"/>
      <c r="E10" s="127"/>
      <c r="F10" s="127"/>
      <c r="G10" s="127"/>
      <c r="H10" s="127"/>
    </row>
    <row r="11" spans="1:8" x14ac:dyDescent="0.25">
      <c r="A11" s="124" t="s">
        <v>12</v>
      </c>
      <c r="B11" s="125"/>
      <c r="C11" s="125"/>
      <c r="D11" s="125"/>
      <c r="E11" s="119"/>
      <c r="F11" s="119"/>
      <c r="G11" s="119"/>
      <c r="H11" s="119"/>
    </row>
    <row r="12" spans="1:8" ht="30.75" customHeight="1" x14ac:dyDescent="0.25">
      <c r="A12" s="128" t="s">
        <v>13</v>
      </c>
      <c r="B12" s="129"/>
      <c r="C12" s="129"/>
      <c r="D12" s="129"/>
      <c r="E12" s="130"/>
      <c r="F12" s="130"/>
      <c r="G12" s="130"/>
      <c r="H12" s="130"/>
    </row>
    <row r="13" spans="1:8" x14ac:dyDescent="0.25">
      <c r="A13" s="131" t="s">
        <v>14</v>
      </c>
      <c r="B13" s="132"/>
      <c r="C13" s="132"/>
      <c r="D13" s="132"/>
      <c r="E13" s="116"/>
      <c r="F13" s="116"/>
      <c r="G13" s="116"/>
      <c r="H13" s="116"/>
    </row>
    <row r="14" spans="1:8" x14ac:dyDescent="0.25">
      <c r="A14" s="122" t="s">
        <v>15</v>
      </c>
      <c r="B14" s="123"/>
      <c r="C14" s="123"/>
      <c r="D14" s="123"/>
      <c r="E14" s="105"/>
      <c r="F14" s="105"/>
      <c r="G14" s="105"/>
      <c r="H14" s="105"/>
    </row>
    <row r="15" spans="1:8" x14ac:dyDescent="0.25">
      <c r="A15" s="124" t="s">
        <v>16</v>
      </c>
      <c r="B15" s="125"/>
      <c r="C15" s="125"/>
      <c r="D15" s="125"/>
      <c r="E15" s="126">
        <v>279.60000000000002</v>
      </c>
      <c r="F15" s="126"/>
      <c r="G15" s="126"/>
      <c r="H15" s="126"/>
    </row>
    <row r="16" spans="1:8" x14ac:dyDescent="0.25">
      <c r="A16" s="120" t="s">
        <v>17</v>
      </c>
      <c r="B16" s="121"/>
      <c r="C16" s="121"/>
      <c r="D16" s="121"/>
      <c r="E16" s="111">
        <v>1</v>
      </c>
      <c r="F16" s="111"/>
      <c r="G16" s="111"/>
      <c r="H16" s="111"/>
    </row>
    <row r="17" spans="1:8" x14ac:dyDescent="0.25">
      <c r="A17" s="120" t="s">
        <v>18</v>
      </c>
      <c r="B17" s="121"/>
      <c r="C17" s="121"/>
      <c r="D17" s="121"/>
      <c r="E17" s="111" t="s">
        <v>19</v>
      </c>
      <c r="F17" s="111"/>
      <c r="G17" s="111"/>
      <c r="H17" s="111"/>
    </row>
    <row r="18" spans="1:8" x14ac:dyDescent="0.25">
      <c r="A18" s="120" t="s">
        <v>20</v>
      </c>
      <c r="B18" s="121"/>
      <c r="C18" s="121"/>
      <c r="D18" s="121"/>
      <c r="E18" s="111">
        <v>3</v>
      </c>
      <c r="F18" s="111"/>
      <c r="G18" s="111"/>
      <c r="H18" s="111"/>
    </row>
    <row r="19" spans="1:8" x14ac:dyDescent="0.25">
      <c r="A19" s="113" t="s">
        <v>21</v>
      </c>
      <c r="B19" s="114"/>
      <c r="C19" s="114"/>
      <c r="D19" s="114"/>
      <c r="E19" s="115" t="s">
        <v>22</v>
      </c>
      <c r="F19" s="116"/>
      <c r="G19" s="116"/>
      <c r="H19" s="116"/>
    </row>
    <row r="20" spans="1:8" x14ac:dyDescent="0.25">
      <c r="A20" s="97" t="s">
        <v>23</v>
      </c>
      <c r="B20" s="98"/>
      <c r="C20" s="98"/>
      <c r="D20" s="98"/>
      <c r="E20" s="98"/>
      <c r="F20" s="98"/>
      <c r="G20" s="98"/>
      <c r="H20" s="98"/>
    </row>
    <row r="21" spans="1:8" x14ac:dyDescent="0.25">
      <c r="A21" s="117" t="s">
        <v>24</v>
      </c>
      <c r="B21" s="118"/>
      <c r="C21" s="117" t="s">
        <v>25</v>
      </c>
      <c r="D21" s="118"/>
      <c r="E21" s="117" t="s">
        <v>26</v>
      </c>
      <c r="F21" s="118"/>
      <c r="G21" s="119"/>
      <c r="H21" s="119"/>
    </row>
    <row r="22" spans="1:8" x14ac:dyDescent="0.25">
      <c r="A22" s="93"/>
      <c r="B22" s="112"/>
      <c r="C22" s="93" t="s">
        <v>27</v>
      </c>
      <c r="D22" s="112"/>
      <c r="E22" s="94"/>
      <c r="F22" s="112"/>
      <c r="G22" s="111"/>
      <c r="H22" s="111"/>
    </row>
    <row r="23" spans="1:8" x14ac:dyDescent="0.25">
      <c r="A23" s="83"/>
      <c r="B23" s="110"/>
      <c r="C23" s="83"/>
      <c r="D23" s="110"/>
      <c r="E23" s="84"/>
      <c r="F23" s="110"/>
      <c r="G23" s="111"/>
      <c r="H23" s="111"/>
    </row>
    <row r="24" spans="1:8" x14ac:dyDescent="0.25">
      <c r="A24" s="83"/>
      <c r="B24" s="110"/>
      <c r="C24" s="83"/>
      <c r="D24" s="110"/>
      <c r="E24" s="84"/>
      <c r="F24" s="110"/>
      <c r="G24" s="111"/>
      <c r="H24" s="111"/>
    </row>
    <row r="25" spans="1:8" x14ac:dyDescent="0.25">
      <c r="A25" s="97" t="s">
        <v>28</v>
      </c>
      <c r="B25" s="98"/>
      <c r="C25" s="98"/>
      <c r="D25" s="98"/>
      <c r="E25" s="98"/>
      <c r="F25" s="98"/>
      <c r="G25" s="98"/>
      <c r="H25" s="98"/>
    </row>
    <row r="26" spans="1:8" x14ac:dyDescent="0.25">
      <c r="A26" s="103" t="s">
        <v>29</v>
      </c>
      <c r="B26" s="105"/>
      <c r="C26" s="104"/>
      <c r="D26" s="103" t="s">
        <v>30</v>
      </c>
      <c r="E26" s="105"/>
      <c r="F26" s="104"/>
      <c r="G26" s="103" t="s">
        <v>31</v>
      </c>
      <c r="H26" s="105"/>
    </row>
    <row r="27" spans="1:8" x14ac:dyDescent="0.25">
      <c r="A27" s="5" t="s">
        <v>32</v>
      </c>
      <c r="B27" s="103" t="s">
        <v>33</v>
      </c>
      <c r="C27" s="104"/>
      <c r="D27" s="5" t="s">
        <v>34</v>
      </c>
      <c r="E27" s="103" t="s">
        <v>35</v>
      </c>
      <c r="F27" s="104"/>
      <c r="G27" s="5" t="s">
        <v>36</v>
      </c>
      <c r="H27" s="4" t="s">
        <v>37</v>
      </c>
    </row>
    <row r="28" spans="1:8" x14ac:dyDescent="0.25">
      <c r="A28" s="6"/>
      <c r="B28" s="103"/>
      <c r="C28" s="104"/>
      <c r="D28" s="6"/>
      <c r="E28" s="103"/>
      <c r="F28" s="104"/>
      <c r="G28" s="6"/>
      <c r="H28" s="4"/>
    </row>
    <row r="29" spans="1:8" x14ac:dyDescent="0.25">
      <c r="A29" s="6"/>
      <c r="B29" s="103"/>
      <c r="C29" s="104"/>
      <c r="D29" s="6"/>
      <c r="E29" s="103"/>
      <c r="F29" s="104"/>
      <c r="G29" s="6"/>
      <c r="H29" s="4"/>
    </row>
    <row r="30" spans="1:8" x14ac:dyDescent="0.25">
      <c r="A30" s="6"/>
      <c r="B30" s="103"/>
      <c r="C30" s="104"/>
      <c r="D30" s="6"/>
      <c r="E30" s="103"/>
      <c r="F30" s="104"/>
      <c r="G30" s="6"/>
      <c r="H30" s="4"/>
    </row>
    <row r="31" spans="1:8" x14ac:dyDescent="0.25">
      <c r="A31" s="97" t="s">
        <v>38</v>
      </c>
      <c r="B31" s="98"/>
      <c r="C31" s="98"/>
      <c r="D31" s="98"/>
      <c r="E31" s="98"/>
      <c r="F31" s="98"/>
      <c r="G31" s="98"/>
      <c r="H31" s="98"/>
    </row>
    <row r="32" spans="1:8" x14ac:dyDescent="0.25">
      <c r="A32" s="103" t="s">
        <v>29</v>
      </c>
      <c r="B32" s="105"/>
      <c r="C32" s="104"/>
      <c r="D32" s="103" t="s">
        <v>30</v>
      </c>
      <c r="E32" s="105"/>
      <c r="F32" s="104"/>
      <c r="G32" s="103" t="s">
        <v>39</v>
      </c>
      <c r="H32" s="105"/>
    </row>
    <row r="33" spans="1:8" x14ac:dyDescent="0.25">
      <c r="A33" s="5" t="s">
        <v>32</v>
      </c>
      <c r="B33" s="103" t="s">
        <v>33</v>
      </c>
      <c r="C33" s="104"/>
      <c r="D33" s="5" t="s">
        <v>34</v>
      </c>
      <c r="E33" s="103" t="s">
        <v>35</v>
      </c>
      <c r="F33" s="104"/>
      <c r="G33" s="5" t="s">
        <v>36</v>
      </c>
      <c r="H33" s="4" t="s">
        <v>37</v>
      </c>
    </row>
    <row r="34" spans="1:8" ht="31.5" customHeight="1" x14ac:dyDescent="0.25">
      <c r="A34" s="6">
        <v>12</v>
      </c>
      <c r="B34" s="87" t="s">
        <v>40</v>
      </c>
      <c r="C34" s="88"/>
      <c r="D34" s="6" t="s">
        <v>41</v>
      </c>
      <c r="E34" s="106" t="s">
        <v>42</v>
      </c>
      <c r="F34" s="107"/>
      <c r="G34" s="8">
        <f>'Gileyri 2024'!M15+'Gileyri 2024'!O15</f>
        <v>9109.874995199998</v>
      </c>
      <c r="H34" s="4"/>
    </row>
    <row r="35" spans="1:8" ht="26.25" customHeight="1" x14ac:dyDescent="0.25">
      <c r="A35" s="6">
        <v>13</v>
      </c>
      <c r="B35" s="87" t="s">
        <v>43</v>
      </c>
      <c r="C35" s="88"/>
      <c r="D35" s="6" t="s">
        <v>41</v>
      </c>
      <c r="E35" s="108"/>
      <c r="F35" s="109"/>
      <c r="G35" s="8">
        <f>'Gileyri 2024'!Q15</f>
        <v>1804.4401199999998</v>
      </c>
      <c r="H35" s="4"/>
    </row>
    <row r="36" spans="1:8" x14ac:dyDescent="0.25">
      <c r="A36" s="97" t="s">
        <v>44</v>
      </c>
      <c r="B36" s="98"/>
      <c r="C36" s="98"/>
      <c r="D36" s="98"/>
      <c r="E36" s="98"/>
      <c r="F36" s="98"/>
      <c r="G36" s="98"/>
      <c r="H36" s="98"/>
    </row>
    <row r="37" spans="1:8" x14ac:dyDescent="0.25">
      <c r="A37" s="103" t="s">
        <v>29</v>
      </c>
      <c r="B37" s="105"/>
      <c r="C37" s="104"/>
      <c r="D37" s="103" t="s">
        <v>30</v>
      </c>
      <c r="E37" s="105"/>
      <c r="F37" s="104"/>
      <c r="G37" s="103" t="s">
        <v>45</v>
      </c>
      <c r="H37" s="105"/>
    </row>
    <row r="38" spans="1:8" x14ac:dyDescent="0.25">
      <c r="A38" s="5" t="s">
        <v>32</v>
      </c>
      <c r="B38" s="103" t="s">
        <v>33</v>
      </c>
      <c r="C38" s="104"/>
      <c r="D38" s="5" t="s">
        <v>34</v>
      </c>
      <c r="E38" s="103" t="s">
        <v>35</v>
      </c>
      <c r="F38" s="104"/>
      <c r="G38" s="5" t="s">
        <v>36</v>
      </c>
      <c r="H38" s="4" t="s">
        <v>37</v>
      </c>
    </row>
    <row r="39" spans="1:8" x14ac:dyDescent="0.25">
      <c r="A39" s="6"/>
      <c r="B39" s="103"/>
      <c r="C39" s="104"/>
      <c r="D39" s="6"/>
      <c r="E39" s="103"/>
      <c r="F39" s="104"/>
      <c r="G39" s="6"/>
      <c r="H39" s="4"/>
    </row>
    <row r="40" spans="1:8" x14ac:dyDescent="0.25">
      <c r="A40" s="6"/>
      <c r="B40" s="103"/>
      <c r="C40" s="104"/>
      <c r="D40" s="6"/>
      <c r="E40" s="103"/>
      <c r="F40" s="104"/>
      <c r="G40" s="6"/>
      <c r="H40" s="4"/>
    </row>
    <row r="41" spans="1:8" x14ac:dyDescent="0.25">
      <c r="A41" s="6"/>
      <c r="B41" s="103"/>
      <c r="C41" s="104"/>
      <c r="D41" s="6"/>
      <c r="E41" s="103"/>
      <c r="F41" s="104"/>
      <c r="G41" s="6"/>
      <c r="H41" s="4"/>
    </row>
    <row r="42" spans="1:8" x14ac:dyDescent="0.25">
      <c r="A42" s="97" t="s">
        <v>46</v>
      </c>
      <c r="B42" s="98"/>
      <c r="C42" s="98"/>
      <c r="D42" s="98"/>
      <c r="E42" s="98"/>
      <c r="F42" s="98"/>
      <c r="G42" s="98"/>
      <c r="H42" s="98"/>
    </row>
    <row r="43" spans="1:8" x14ac:dyDescent="0.25">
      <c r="A43" s="103" t="s">
        <v>29</v>
      </c>
      <c r="B43" s="105"/>
      <c r="C43" s="104"/>
      <c r="D43" s="103" t="s">
        <v>30</v>
      </c>
      <c r="E43" s="105"/>
      <c r="F43" s="104"/>
      <c r="G43" s="103" t="s">
        <v>47</v>
      </c>
      <c r="H43" s="105"/>
    </row>
    <row r="44" spans="1:8" x14ac:dyDescent="0.25">
      <c r="A44" s="5" t="s">
        <v>32</v>
      </c>
      <c r="B44" s="103" t="s">
        <v>33</v>
      </c>
      <c r="C44" s="104"/>
      <c r="D44" s="5" t="s">
        <v>34</v>
      </c>
      <c r="E44" s="103" t="s">
        <v>35</v>
      </c>
      <c r="F44" s="104"/>
      <c r="G44" s="5" t="s">
        <v>36</v>
      </c>
      <c r="H44" s="4" t="s">
        <v>37</v>
      </c>
    </row>
    <row r="45" spans="1:8" x14ac:dyDescent="0.25">
      <c r="A45" s="6"/>
      <c r="B45" s="103"/>
      <c r="C45" s="104"/>
      <c r="D45" s="6"/>
      <c r="E45" s="103"/>
      <c r="F45" s="104"/>
      <c r="G45" s="6"/>
      <c r="H45" s="4"/>
    </row>
    <row r="46" spans="1:8" x14ac:dyDescent="0.25">
      <c r="A46" s="6"/>
      <c r="B46" s="103"/>
      <c r="C46" s="104"/>
      <c r="D46" s="6"/>
      <c r="E46" s="103"/>
      <c r="F46" s="104"/>
      <c r="G46" s="6"/>
      <c r="H46" s="4"/>
    </row>
    <row r="47" spans="1:8" x14ac:dyDescent="0.25">
      <c r="A47" s="6"/>
      <c r="B47" s="103"/>
      <c r="C47" s="104"/>
      <c r="D47" s="6"/>
      <c r="E47" s="103"/>
      <c r="F47" s="104"/>
      <c r="G47" s="6"/>
      <c r="H47" s="4"/>
    </row>
    <row r="48" spans="1:8" x14ac:dyDescent="0.25">
      <c r="A48" s="97" t="s">
        <v>48</v>
      </c>
      <c r="B48" s="98"/>
      <c r="C48" s="98"/>
      <c r="D48" s="98"/>
      <c r="E48" s="98"/>
      <c r="F48" s="98"/>
      <c r="G48" s="98"/>
      <c r="H48" s="98"/>
    </row>
    <row r="49" spans="1:8" x14ac:dyDescent="0.25">
      <c r="A49" s="101" t="s">
        <v>49</v>
      </c>
      <c r="B49" s="102"/>
    </row>
    <row r="50" spans="1:8" ht="30" x14ac:dyDescent="0.25">
      <c r="A50" s="9" t="s">
        <v>50</v>
      </c>
      <c r="B50" s="10" t="s">
        <v>51</v>
      </c>
      <c r="C50" s="11" t="s">
        <v>52</v>
      </c>
      <c r="D50" s="95" t="s">
        <v>35</v>
      </c>
      <c r="E50" s="96"/>
    </row>
    <row r="51" spans="1:8" x14ac:dyDescent="0.25">
      <c r="A51" s="12"/>
      <c r="B51" s="13"/>
      <c r="C51" s="14"/>
      <c r="D51" s="87"/>
      <c r="E51" s="88"/>
      <c r="F51" s="15"/>
      <c r="G51" s="15"/>
    </row>
    <row r="52" spans="1:8" x14ac:dyDescent="0.25">
      <c r="A52" s="12"/>
      <c r="B52" s="13"/>
      <c r="C52" s="14"/>
      <c r="D52" s="87"/>
      <c r="E52" s="88"/>
      <c r="F52" s="15"/>
      <c r="G52" s="15"/>
    </row>
    <row r="53" spans="1:8" x14ac:dyDescent="0.25">
      <c r="A53" s="12"/>
      <c r="B53" s="13"/>
      <c r="C53" s="14"/>
      <c r="D53" s="87"/>
      <c r="E53" s="88"/>
      <c r="F53" s="15"/>
      <c r="G53" s="15"/>
    </row>
    <row r="54" spans="1:8" x14ac:dyDescent="0.25">
      <c r="A54" s="101" t="s">
        <v>53</v>
      </c>
      <c r="B54" s="102"/>
    </row>
    <row r="55" spans="1:8" ht="30" x14ac:dyDescent="0.25">
      <c r="A55" s="9" t="s">
        <v>50</v>
      </c>
      <c r="B55" s="10" t="s">
        <v>51</v>
      </c>
      <c r="C55" s="11" t="s">
        <v>52</v>
      </c>
      <c r="D55" s="95" t="s">
        <v>35</v>
      </c>
      <c r="E55" s="96"/>
      <c r="F55" s="87" t="s">
        <v>54</v>
      </c>
      <c r="G55" s="88"/>
      <c r="H55" s="7" t="s">
        <v>55</v>
      </c>
    </row>
    <row r="56" spans="1:8" x14ac:dyDescent="0.25">
      <c r="A56" s="12"/>
      <c r="B56" s="13"/>
      <c r="C56" s="14"/>
      <c r="D56" s="87"/>
      <c r="E56" s="88"/>
      <c r="F56" s="95"/>
      <c r="G56" s="96"/>
      <c r="H56" s="4"/>
    </row>
    <row r="57" spans="1:8" x14ac:dyDescent="0.25">
      <c r="A57" s="12"/>
      <c r="B57" s="13"/>
      <c r="C57" s="14"/>
      <c r="D57" s="87"/>
      <c r="E57" s="88"/>
      <c r="F57" s="95"/>
      <c r="G57" s="96"/>
      <c r="H57" s="4"/>
    </row>
    <row r="58" spans="1:8" x14ac:dyDescent="0.25">
      <c r="A58" s="12"/>
      <c r="B58" s="13"/>
      <c r="C58" s="14"/>
      <c r="D58" s="87"/>
      <c r="E58" s="88"/>
      <c r="F58" s="95"/>
      <c r="G58" s="96"/>
      <c r="H58" s="4"/>
    </row>
    <row r="59" spans="1:8" x14ac:dyDescent="0.25">
      <c r="A59" s="97" t="s">
        <v>56</v>
      </c>
      <c r="B59" s="98"/>
      <c r="C59" s="98"/>
      <c r="D59" s="98"/>
      <c r="E59" s="98"/>
      <c r="F59" s="98"/>
      <c r="G59" s="98"/>
      <c r="H59" s="98"/>
    </row>
    <row r="60" spans="1:8" ht="30" x14ac:dyDescent="0.25">
      <c r="A60" s="16" t="s">
        <v>50</v>
      </c>
      <c r="B60" s="17" t="s">
        <v>51</v>
      </c>
      <c r="C60" s="18" t="s">
        <v>52</v>
      </c>
      <c r="D60" s="99" t="s">
        <v>35</v>
      </c>
      <c r="E60" s="100"/>
    </row>
    <row r="61" spans="1:8" x14ac:dyDescent="0.25">
      <c r="A61" s="12"/>
      <c r="B61" s="13"/>
      <c r="C61" s="14"/>
      <c r="D61" s="87"/>
      <c r="E61" s="88"/>
      <c r="F61" s="15"/>
      <c r="G61" s="15"/>
    </row>
    <row r="62" spans="1:8" x14ac:dyDescent="0.25">
      <c r="A62" s="12"/>
      <c r="B62" s="13"/>
      <c r="C62" s="14"/>
      <c r="D62" s="87"/>
      <c r="E62" s="88"/>
      <c r="F62" s="15"/>
      <c r="G62" s="15"/>
    </row>
    <row r="63" spans="1:8" x14ac:dyDescent="0.25">
      <c r="A63" s="19"/>
      <c r="B63" s="20"/>
      <c r="C63" s="21"/>
      <c r="D63" s="89"/>
      <c r="E63" s="90"/>
      <c r="F63" s="15"/>
      <c r="G63" s="15"/>
    </row>
    <row r="64" spans="1:8" x14ac:dyDescent="0.25">
      <c r="A64" s="91" t="s">
        <v>57</v>
      </c>
      <c r="B64" s="92"/>
      <c r="C64" s="92"/>
      <c r="D64" s="92"/>
      <c r="E64" s="92"/>
      <c r="F64" s="92"/>
      <c r="G64" s="92"/>
      <c r="H64" s="92"/>
    </row>
    <row r="65" spans="1:8" x14ac:dyDescent="0.25">
      <c r="A65" s="93" t="s">
        <v>58</v>
      </c>
      <c r="B65" s="94"/>
      <c r="C65" s="2" t="s">
        <v>59</v>
      </c>
      <c r="D65" s="22"/>
      <c r="E65" s="22"/>
      <c r="F65" s="22"/>
      <c r="G65" s="22"/>
      <c r="H65" s="22"/>
    </row>
    <row r="66" spans="1:8" x14ac:dyDescent="0.25">
      <c r="A66" s="83" t="s">
        <v>60</v>
      </c>
      <c r="B66" s="84"/>
      <c r="C66" s="3" t="s">
        <v>61</v>
      </c>
    </row>
    <row r="67" spans="1:8" x14ac:dyDescent="0.25">
      <c r="A67" s="83" t="s">
        <v>7</v>
      </c>
      <c r="B67" s="84"/>
      <c r="C67" s="3" t="s">
        <v>62</v>
      </c>
    </row>
    <row r="68" spans="1:8" x14ac:dyDescent="0.25">
      <c r="A68" s="83" t="s">
        <v>63</v>
      </c>
      <c r="B68" s="84"/>
      <c r="C68" s="3">
        <v>5912000</v>
      </c>
    </row>
    <row r="69" spans="1:8" x14ac:dyDescent="0.25">
      <c r="A69" s="83" t="s">
        <v>64</v>
      </c>
      <c r="B69" s="84"/>
      <c r="C69" s="3">
        <v>5912020</v>
      </c>
    </row>
    <row r="70" spans="1:8" x14ac:dyDescent="0.25">
      <c r="A70" s="85" t="s">
        <v>65</v>
      </c>
      <c r="B70" s="86"/>
      <c r="C70" s="23" t="s">
        <v>66</v>
      </c>
      <c r="D70" s="24"/>
      <c r="E70" s="24"/>
      <c r="F70" s="24"/>
      <c r="G70" s="24"/>
      <c r="H70" s="24"/>
    </row>
  </sheetData>
  <mergeCells count="127">
    <mergeCell ref="A1:D1"/>
    <mergeCell ref="E1:H1"/>
    <mergeCell ref="A2:D2"/>
    <mergeCell ref="E2:H2"/>
    <mergeCell ref="A3:D3"/>
    <mergeCell ref="E3:H3"/>
    <mergeCell ref="A7:D7"/>
    <mergeCell ref="E7:H7"/>
    <mergeCell ref="A8:D8"/>
    <mergeCell ref="E8:H8"/>
    <mergeCell ref="A9:D9"/>
    <mergeCell ref="E9:H9"/>
    <mergeCell ref="A4:D4"/>
    <mergeCell ref="E4:H4"/>
    <mergeCell ref="A5:D5"/>
    <mergeCell ref="E5:H5"/>
    <mergeCell ref="A6:D6"/>
    <mergeCell ref="E6:H6"/>
    <mergeCell ref="A13:D13"/>
    <mergeCell ref="E13:H13"/>
    <mergeCell ref="A14:D14"/>
    <mergeCell ref="E14:H14"/>
    <mergeCell ref="A15:D15"/>
    <mergeCell ref="E15:H15"/>
    <mergeCell ref="A10:D10"/>
    <mergeCell ref="E10:H10"/>
    <mergeCell ref="A11:D11"/>
    <mergeCell ref="E11:H11"/>
    <mergeCell ref="A12:D12"/>
    <mergeCell ref="E12:H12"/>
    <mergeCell ref="A19:D19"/>
    <mergeCell ref="E19:H19"/>
    <mergeCell ref="A20:H20"/>
    <mergeCell ref="A21:B21"/>
    <mergeCell ref="C21:D21"/>
    <mergeCell ref="E21:F21"/>
    <mergeCell ref="G21:H21"/>
    <mergeCell ref="A16:D16"/>
    <mergeCell ref="E16:H16"/>
    <mergeCell ref="A17:D17"/>
    <mergeCell ref="E17:H17"/>
    <mergeCell ref="A18:D18"/>
    <mergeCell ref="E18:H18"/>
    <mergeCell ref="G24:H24"/>
    <mergeCell ref="A25:H25"/>
    <mergeCell ref="A26:C26"/>
    <mergeCell ref="D26:F26"/>
    <mergeCell ref="G26:H26"/>
    <mergeCell ref="A22:B22"/>
    <mergeCell ref="C22:D22"/>
    <mergeCell ref="E22:F22"/>
    <mergeCell ref="G22:H22"/>
    <mergeCell ref="A23:B23"/>
    <mergeCell ref="C23:D23"/>
    <mergeCell ref="E23:F23"/>
    <mergeCell ref="G23:H23"/>
    <mergeCell ref="B27:C27"/>
    <mergeCell ref="E27:F27"/>
    <mergeCell ref="B28:C28"/>
    <mergeCell ref="E28:F28"/>
    <mergeCell ref="B29:C29"/>
    <mergeCell ref="E29:F29"/>
    <mergeCell ref="A24:B24"/>
    <mergeCell ref="C24:D24"/>
    <mergeCell ref="E24:F24"/>
    <mergeCell ref="B33:C33"/>
    <mergeCell ref="E33:F33"/>
    <mergeCell ref="B34:C34"/>
    <mergeCell ref="E34:F35"/>
    <mergeCell ref="B35:C35"/>
    <mergeCell ref="A36:H36"/>
    <mergeCell ref="B30:C30"/>
    <mergeCell ref="E30:F30"/>
    <mergeCell ref="A31:H31"/>
    <mergeCell ref="A32:C32"/>
    <mergeCell ref="D32:F32"/>
    <mergeCell ref="G32:H32"/>
    <mergeCell ref="B40:C40"/>
    <mergeCell ref="E40:F40"/>
    <mergeCell ref="B41:C41"/>
    <mergeCell ref="E41:F41"/>
    <mergeCell ref="A42:H42"/>
    <mergeCell ref="A43:C43"/>
    <mergeCell ref="D43:F43"/>
    <mergeCell ref="G43:H43"/>
    <mergeCell ref="A37:C37"/>
    <mergeCell ref="D37:F37"/>
    <mergeCell ref="G37:H37"/>
    <mergeCell ref="B38:C38"/>
    <mergeCell ref="E38:F38"/>
    <mergeCell ref="B39:C39"/>
    <mergeCell ref="E39:F39"/>
    <mergeCell ref="B47:C47"/>
    <mergeCell ref="E47:F47"/>
    <mergeCell ref="A48:H48"/>
    <mergeCell ref="A49:B49"/>
    <mergeCell ref="D50:E50"/>
    <mergeCell ref="D51:E51"/>
    <mergeCell ref="B44:C44"/>
    <mergeCell ref="E44:F44"/>
    <mergeCell ref="B45:C45"/>
    <mergeCell ref="E45:F45"/>
    <mergeCell ref="B46:C46"/>
    <mergeCell ref="E46:F46"/>
    <mergeCell ref="D57:E57"/>
    <mergeCell ref="F57:G57"/>
    <mergeCell ref="D58:E58"/>
    <mergeCell ref="F58:G58"/>
    <mergeCell ref="A59:H59"/>
    <mergeCell ref="D60:E60"/>
    <mergeCell ref="D52:E52"/>
    <mergeCell ref="D53:E53"/>
    <mergeCell ref="A54:B54"/>
    <mergeCell ref="D55:E55"/>
    <mergeCell ref="F55:G55"/>
    <mergeCell ref="D56:E56"/>
    <mergeCell ref="F56:G56"/>
    <mergeCell ref="A67:B67"/>
    <mergeCell ref="A68:B68"/>
    <mergeCell ref="A69:B69"/>
    <mergeCell ref="A70:B70"/>
    <mergeCell ref="D61:E61"/>
    <mergeCell ref="D62:E62"/>
    <mergeCell ref="D63:E63"/>
    <mergeCell ref="A64:H64"/>
    <mergeCell ref="A65:B65"/>
    <mergeCell ref="A66:B66"/>
  </mergeCells>
  <hyperlinks>
    <hyperlink ref="C70" r:id="rId1" xr:uid="{E6BF7398-D698-400C-8B26-6FA9A4BF49BC}"/>
    <hyperlink ref="E19" r:id="rId2" xr:uid="{60542E57-864D-4029-8893-F6C1F46428F7}"/>
  </hyperlinks>
  <pageMargins left="0.25" right="0.25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D042-5711-4231-B843-B807DD372807}">
  <dimension ref="A1:T36"/>
  <sheetViews>
    <sheetView workbookViewId="0">
      <selection activeCell="Q19" sqref="Q19"/>
    </sheetView>
  </sheetViews>
  <sheetFormatPr defaultColWidth="15.7109375" defaultRowHeight="15" x14ac:dyDescent="0.25"/>
  <cols>
    <col min="1" max="2" width="22.140625" customWidth="1"/>
    <col min="3" max="3" width="28.28515625" customWidth="1"/>
    <col min="4" max="4" width="16" bestFit="1" customWidth="1"/>
    <col min="7" max="7" width="12.28515625" style="34" customWidth="1"/>
    <col min="8" max="8" width="11.85546875" customWidth="1"/>
    <col min="9" max="9" width="22.42578125" bestFit="1" customWidth="1"/>
    <col min="10" max="10" width="33" bestFit="1" customWidth="1"/>
    <col min="12" max="12" width="15.28515625" customWidth="1"/>
    <col min="13" max="16" width="13.140625" customWidth="1"/>
    <col min="17" max="17" width="14.5703125" bestFit="1" customWidth="1"/>
    <col min="18" max="18" width="13.140625" customWidth="1"/>
  </cols>
  <sheetData>
    <row r="1" spans="1:20" s="25" customFormat="1" ht="15.75" thickBot="1" x14ac:dyDescent="0.3">
      <c r="A1" s="22"/>
      <c r="B1" s="22"/>
      <c r="C1" s="70" t="s">
        <v>92</v>
      </c>
      <c r="D1" s="22" t="s">
        <v>67</v>
      </c>
      <c r="E1" s="22" t="s">
        <v>68</v>
      </c>
      <c r="F1" s="22" t="s">
        <v>69</v>
      </c>
      <c r="G1" s="69" t="s">
        <v>70</v>
      </c>
      <c r="H1" s="22" t="s">
        <v>71</v>
      </c>
      <c r="I1" s="22" t="s">
        <v>72</v>
      </c>
      <c r="J1" s="22" t="s">
        <v>73</v>
      </c>
      <c r="L1" s="1" t="s">
        <v>74</v>
      </c>
      <c r="M1" s="1" t="s">
        <v>75</v>
      </c>
      <c r="N1" s="1" t="s">
        <v>76</v>
      </c>
      <c r="O1" s="1" t="s">
        <v>77</v>
      </c>
      <c r="P1" s="1" t="s">
        <v>78</v>
      </c>
      <c r="Q1" s="1" t="s">
        <v>79</v>
      </c>
      <c r="R1" s="1" t="s">
        <v>80</v>
      </c>
      <c r="S1" s="1" t="s">
        <v>81</v>
      </c>
    </row>
    <row r="2" spans="1:20" x14ac:dyDescent="0.25">
      <c r="A2" s="68" t="s">
        <v>94</v>
      </c>
      <c r="B2" s="67" t="s">
        <v>83</v>
      </c>
      <c r="C2" s="66" t="s">
        <v>91</v>
      </c>
      <c r="D2" s="71">
        <v>12500</v>
      </c>
      <c r="E2" s="62">
        <v>0.96</v>
      </c>
      <c r="F2" s="65">
        <v>0.4</v>
      </c>
      <c r="G2" s="64">
        <f t="shared" ref="G2:G12" si="0">F2/6.25</f>
        <v>6.4000000000000001E-2</v>
      </c>
      <c r="H2" s="63">
        <v>1.43E-2</v>
      </c>
      <c r="I2" s="62">
        <v>0.51</v>
      </c>
      <c r="J2" s="72"/>
      <c r="K2" s="30"/>
      <c r="L2" s="43">
        <f>D2*E2*I2*0.19</f>
        <v>1162.8</v>
      </c>
      <c r="M2" s="31">
        <f t="shared" ref="M2:M13" si="1">D2*E2*G2*0.15</f>
        <v>115.19999999999999</v>
      </c>
      <c r="N2" s="31">
        <f t="shared" ref="N2:N11" si="2">D2*E2*H2*0.44</f>
        <v>75.504000000000005</v>
      </c>
      <c r="O2" s="43">
        <f>D2*E2*G2*0.48</f>
        <v>368.64</v>
      </c>
      <c r="P2" s="44">
        <f>D2*E2*H2*0.26</f>
        <v>44.616</v>
      </c>
      <c r="Q2" s="43">
        <f>N2+P2</f>
        <v>120.12</v>
      </c>
      <c r="R2" s="33">
        <f>Q2/$J$15</f>
        <v>0.42961373390557939</v>
      </c>
      <c r="S2" s="32">
        <f>O2</f>
        <v>368.64</v>
      </c>
      <c r="T2" s="33">
        <f>S2/J15</f>
        <v>1.3184549356223174</v>
      </c>
    </row>
    <row r="3" spans="1:20" x14ac:dyDescent="0.25">
      <c r="A3" s="52"/>
      <c r="B3" s="51" t="s">
        <v>83</v>
      </c>
      <c r="C3" s="50" t="s">
        <v>84</v>
      </c>
      <c r="D3" s="73">
        <v>19000</v>
      </c>
      <c r="E3" s="27">
        <v>0.96</v>
      </c>
      <c r="F3" s="28">
        <v>0.4</v>
      </c>
      <c r="G3" s="29">
        <f t="shared" si="0"/>
        <v>6.4000000000000001E-2</v>
      </c>
      <c r="H3" s="61">
        <v>1.4200000000000001E-2</v>
      </c>
      <c r="I3" s="27">
        <v>0.51</v>
      </c>
      <c r="J3" s="74"/>
      <c r="K3" s="30"/>
      <c r="L3" s="45">
        <f>D3*E3*I3*0.19</f>
        <v>1767.4559999999999</v>
      </c>
      <c r="M3" s="45">
        <f t="shared" si="1"/>
        <v>175.10400000000001</v>
      </c>
      <c r="N3" s="45">
        <f t="shared" si="2"/>
        <v>113.96352000000002</v>
      </c>
      <c r="O3" s="45">
        <f t="shared" ref="O3:O12" si="3">D3*E3*G3*0.48</f>
        <v>560.33280000000002</v>
      </c>
      <c r="P3" s="45">
        <f t="shared" ref="P3:P12" si="4">D3*E3*H3*0.26</f>
        <v>67.34208000000001</v>
      </c>
      <c r="Q3" s="45">
        <f>N3+P3</f>
        <v>181.30560000000003</v>
      </c>
      <c r="R3" s="33">
        <f t="shared" ref="R3:R13" si="5">Q3/$J$15</f>
        <v>0.64844635193133049</v>
      </c>
      <c r="S3" s="32">
        <f>O3</f>
        <v>560.33280000000002</v>
      </c>
      <c r="T3" s="33">
        <f>S3/J15</f>
        <v>2.0040515021459226</v>
      </c>
    </row>
    <row r="4" spans="1:20" x14ac:dyDescent="0.25">
      <c r="A4" s="52"/>
      <c r="B4" s="51" t="s">
        <v>83</v>
      </c>
      <c r="C4" s="50" t="s">
        <v>85</v>
      </c>
      <c r="D4" s="73">
        <v>44397.7</v>
      </c>
      <c r="E4" s="27">
        <v>0.96</v>
      </c>
      <c r="F4" s="28">
        <v>0.4</v>
      </c>
      <c r="G4" s="29">
        <f t="shared" si="0"/>
        <v>6.4000000000000001E-2</v>
      </c>
      <c r="H4" s="61">
        <v>1.2500000000000001E-2</v>
      </c>
      <c r="I4" s="27">
        <v>0.51</v>
      </c>
      <c r="J4" s="74"/>
      <c r="L4" s="43">
        <f t="shared" ref="L4:L11" si="6">D4*E4*I4*0.19</f>
        <v>4130.0516447999989</v>
      </c>
      <c r="M4" s="31">
        <f t="shared" si="1"/>
        <v>409.16920319999991</v>
      </c>
      <c r="N4" s="31">
        <f t="shared" si="2"/>
        <v>234.41985599999998</v>
      </c>
      <c r="O4" s="43">
        <f t="shared" si="3"/>
        <v>1309.3414502399996</v>
      </c>
      <c r="P4" s="44">
        <f t="shared" si="4"/>
        <v>138.520824</v>
      </c>
      <c r="Q4" s="43">
        <f>N4+P4</f>
        <v>372.94067999999999</v>
      </c>
      <c r="R4" s="33">
        <f t="shared" si="5"/>
        <v>1.3338364806866951</v>
      </c>
      <c r="S4" s="32">
        <f t="shared" ref="S4:S13" si="7">O4</f>
        <v>1309.3414502399996</v>
      </c>
      <c r="T4" s="33">
        <f>S4/J15</f>
        <v>4.6829093356223161</v>
      </c>
    </row>
    <row r="5" spans="1:20" x14ac:dyDescent="0.25">
      <c r="A5" s="52"/>
      <c r="B5" s="51" t="s">
        <v>83</v>
      </c>
      <c r="C5" s="50" t="s">
        <v>90</v>
      </c>
      <c r="D5" s="73">
        <v>86000</v>
      </c>
      <c r="E5" s="27">
        <v>0.96</v>
      </c>
      <c r="F5" s="28">
        <v>0.4</v>
      </c>
      <c r="G5" s="29">
        <f t="shared" si="0"/>
        <v>6.4000000000000001E-2</v>
      </c>
      <c r="H5" s="61">
        <v>1.2500000000000001E-2</v>
      </c>
      <c r="I5" s="27">
        <v>0.51</v>
      </c>
      <c r="J5" s="74"/>
      <c r="L5" s="45">
        <f t="shared" si="6"/>
        <v>8000.0639999999994</v>
      </c>
      <c r="M5" s="45">
        <f t="shared" si="1"/>
        <v>792.57600000000002</v>
      </c>
      <c r="N5" s="45">
        <f t="shared" si="2"/>
        <v>454.08</v>
      </c>
      <c r="O5" s="45">
        <f t="shared" si="3"/>
        <v>2536.2431999999999</v>
      </c>
      <c r="P5" s="45">
        <f t="shared" si="4"/>
        <v>268.32</v>
      </c>
      <c r="Q5" s="45">
        <f t="shared" ref="Q5:Q12" si="8">N5+P5</f>
        <v>722.4</v>
      </c>
      <c r="R5" s="33">
        <f t="shared" si="5"/>
        <v>2.5836909871244633</v>
      </c>
      <c r="S5" s="32">
        <f t="shared" si="7"/>
        <v>2536.2431999999999</v>
      </c>
      <c r="T5" s="33">
        <f>S5/J15</f>
        <v>9.0709699570815445</v>
      </c>
    </row>
    <row r="6" spans="1:20" x14ac:dyDescent="0.25">
      <c r="A6" s="52"/>
      <c r="B6" s="51" t="s">
        <v>83</v>
      </c>
      <c r="C6" s="50" t="s">
        <v>99</v>
      </c>
      <c r="D6" s="75">
        <v>560</v>
      </c>
      <c r="E6" s="57">
        <v>0.96</v>
      </c>
      <c r="F6" s="60">
        <v>0.4</v>
      </c>
      <c r="G6" s="59">
        <f t="shared" si="0"/>
        <v>6.4000000000000001E-2</v>
      </c>
      <c r="H6" s="58">
        <v>1.2500000000000001E-2</v>
      </c>
      <c r="I6" s="57">
        <v>0.51</v>
      </c>
      <c r="J6" s="74"/>
      <c r="L6" s="43">
        <f>D6*E6*I6*0.19</f>
        <v>52.093440000000008</v>
      </c>
      <c r="M6" s="31">
        <f t="shared" si="1"/>
        <v>5.1609600000000002</v>
      </c>
      <c r="N6" s="31">
        <f t="shared" si="2"/>
        <v>2.9568000000000003</v>
      </c>
      <c r="O6" s="43">
        <f t="shared" si="3"/>
        <v>16.515072000000004</v>
      </c>
      <c r="P6" s="44">
        <f t="shared" si="4"/>
        <v>1.7472000000000003</v>
      </c>
      <c r="Q6" s="43">
        <f>N6+P6</f>
        <v>4.7040000000000006</v>
      </c>
      <c r="R6" s="33">
        <f t="shared" si="5"/>
        <v>1.6824034334763951E-2</v>
      </c>
      <c r="S6" s="32">
        <f t="shared" si="7"/>
        <v>16.515072000000004</v>
      </c>
      <c r="T6" s="33">
        <f>S6/J15</f>
        <v>5.9066781115879839E-2</v>
      </c>
    </row>
    <row r="7" spans="1:20" x14ac:dyDescent="0.25">
      <c r="A7" s="52"/>
      <c r="B7" s="51" t="s">
        <v>83</v>
      </c>
      <c r="C7" s="50" t="s">
        <v>100</v>
      </c>
      <c r="D7" s="75">
        <v>795.8</v>
      </c>
      <c r="E7" s="57">
        <v>0.96</v>
      </c>
      <c r="F7" s="60">
        <v>0.4</v>
      </c>
      <c r="G7" s="59">
        <f t="shared" ref="G7" si="9">F7/6.25</f>
        <v>6.4000000000000001E-2</v>
      </c>
      <c r="H7" s="58">
        <v>1.2500000000000001E-2</v>
      </c>
      <c r="I7" s="57">
        <v>0.51</v>
      </c>
      <c r="J7" s="74"/>
      <c r="L7" s="43">
        <f>D7*E7*I7*0.19</f>
        <v>74.028499199999999</v>
      </c>
      <c r="M7" s="31">
        <f t="shared" si="1"/>
        <v>7.3340927999999996</v>
      </c>
      <c r="N7" s="31">
        <f t="shared" si="2"/>
        <v>4.2018240000000002</v>
      </c>
      <c r="O7" s="43">
        <f t="shared" si="3"/>
        <v>23.469096959999998</v>
      </c>
      <c r="P7" s="44">
        <f t="shared" si="4"/>
        <v>2.4828960000000002</v>
      </c>
      <c r="Q7" s="43">
        <f>N7+P7</f>
        <v>6.6847200000000004</v>
      </c>
      <c r="R7" s="33">
        <f t="shared" si="5"/>
        <v>2.3908154506437768E-2</v>
      </c>
      <c r="S7" s="32">
        <f t="shared" si="7"/>
        <v>23.469096959999998</v>
      </c>
      <c r="T7" s="33">
        <f>S7/J15</f>
        <v>8.3938115021459217E-2</v>
      </c>
    </row>
    <row r="8" spans="1:20" x14ac:dyDescent="0.25">
      <c r="A8" s="52"/>
      <c r="B8" s="51" t="s">
        <v>83</v>
      </c>
      <c r="C8" s="50" t="s">
        <v>101</v>
      </c>
      <c r="D8" s="75">
        <v>2500</v>
      </c>
      <c r="E8" s="57">
        <v>0.96</v>
      </c>
      <c r="F8" s="60">
        <v>0.4</v>
      </c>
      <c r="G8" s="59">
        <f t="shared" ref="G8" si="10">F8/6.25</f>
        <v>6.4000000000000001E-2</v>
      </c>
      <c r="H8" s="58">
        <v>1.2500000000000001E-2</v>
      </c>
      <c r="I8" s="57">
        <v>0.51</v>
      </c>
      <c r="J8" s="74"/>
      <c r="L8" s="43">
        <f>D8*E8*I8*0.19</f>
        <v>232.56</v>
      </c>
      <c r="M8" s="31">
        <f t="shared" si="1"/>
        <v>23.04</v>
      </c>
      <c r="N8" s="31">
        <f t="shared" si="2"/>
        <v>13.2</v>
      </c>
      <c r="O8" s="43">
        <f t="shared" si="3"/>
        <v>73.727999999999994</v>
      </c>
      <c r="P8" s="44">
        <f t="shared" si="4"/>
        <v>7.8000000000000007</v>
      </c>
      <c r="Q8" s="43">
        <f>N8+P8</f>
        <v>21</v>
      </c>
      <c r="R8" s="33">
        <f t="shared" si="5"/>
        <v>7.5107296137339047E-2</v>
      </c>
      <c r="S8" s="32">
        <f t="shared" si="7"/>
        <v>73.727999999999994</v>
      </c>
      <c r="T8" s="33">
        <f>S8/J15</f>
        <v>0.26369098712446348</v>
      </c>
    </row>
    <row r="9" spans="1:20" x14ac:dyDescent="0.25">
      <c r="A9" s="52"/>
      <c r="B9" s="51" t="s">
        <v>82</v>
      </c>
      <c r="C9" s="50" t="s">
        <v>89</v>
      </c>
      <c r="D9" s="76">
        <v>53000</v>
      </c>
      <c r="E9" s="53">
        <v>0.96</v>
      </c>
      <c r="F9" s="55">
        <v>0.4</v>
      </c>
      <c r="G9" s="54">
        <f t="shared" si="0"/>
        <v>6.4000000000000001E-2</v>
      </c>
      <c r="H9" s="58">
        <v>8.0000000000000002E-3</v>
      </c>
      <c r="I9" s="53">
        <v>0.51</v>
      </c>
      <c r="J9" s="56"/>
      <c r="L9" s="45">
        <f t="shared" si="6"/>
        <v>4930.2719999999999</v>
      </c>
      <c r="M9" s="45">
        <f t="shared" si="1"/>
        <v>488.44799999999998</v>
      </c>
      <c r="N9" s="45">
        <f t="shared" si="2"/>
        <v>179.0976</v>
      </c>
      <c r="O9" s="45">
        <f>D9*E9*G9*0.48</f>
        <v>1563.0336</v>
      </c>
      <c r="P9" s="45">
        <f>D9*E9*H9*0.26</f>
        <v>105.83040000000001</v>
      </c>
      <c r="Q9" s="45">
        <f>N9+P9</f>
        <v>284.928</v>
      </c>
      <c r="R9" s="33">
        <f t="shared" si="5"/>
        <v>1.0190557939914162</v>
      </c>
      <c r="S9" s="32">
        <f t="shared" si="7"/>
        <v>1563.0336</v>
      </c>
      <c r="T9" s="33">
        <f>S9/J15</f>
        <v>5.5902489270386262</v>
      </c>
    </row>
    <row r="10" spans="1:20" x14ac:dyDescent="0.25">
      <c r="A10" s="52"/>
      <c r="B10" s="51" t="s">
        <v>82</v>
      </c>
      <c r="C10" s="50" t="s">
        <v>98</v>
      </c>
      <c r="D10" s="76">
        <v>13000</v>
      </c>
      <c r="E10" s="47">
        <v>0.96</v>
      </c>
      <c r="F10" s="49">
        <v>0.4</v>
      </c>
      <c r="G10" s="48">
        <f t="shared" si="0"/>
        <v>6.4000000000000001E-2</v>
      </c>
      <c r="H10" s="58">
        <v>8.0999999999999996E-3</v>
      </c>
      <c r="I10" s="47">
        <v>0.51</v>
      </c>
      <c r="J10" s="46"/>
      <c r="L10" s="43">
        <f t="shared" si="6"/>
        <v>1209.3120000000001</v>
      </c>
      <c r="M10" s="31">
        <f t="shared" si="1"/>
        <v>119.80799999999999</v>
      </c>
      <c r="N10" s="31">
        <f t="shared" si="2"/>
        <v>44.478719999999996</v>
      </c>
      <c r="O10" s="43">
        <f t="shared" si="3"/>
        <v>383.38560000000001</v>
      </c>
      <c r="P10" s="44">
        <f>D10*E10*H10*0.26</f>
        <v>26.282879999999999</v>
      </c>
      <c r="Q10" s="43">
        <f t="shared" si="8"/>
        <v>70.761599999999987</v>
      </c>
      <c r="R10" s="33">
        <f t="shared" si="5"/>
        <v>0.25308154506437763</v>
      </c>
      <c r="S10" s="32">
        <f t="shared" si="7"/>
        <v>383.38560000000001</v>
      </c>
      <c r="T10" s="33">
        <f>S10/J15</f>
        <v>1.3711931330472102</v>
      </c>
    </row>
    <row r="11" spans="1:20" x14ac:dyDescent="0.25">
      <c r="A11" s="52"/>
      <c r="B11" s="51" t="s">
        <v>82</v>
      </c>
      <c r="C11" s="50" t="s">
        <v>88</v>
      </c>
      <c r="D11" s="76">
        <v>60</v>
      </c>
      <c r="E11" s="47">
        <v>0.96</v>
      </c>
      <c r="F11" s="49">
        <v>0.4</v>
      </c>
      <c r="G11" s="48">
        <f t="shared" si="0"/>
        <v>6.4000000000000001E-2</v>
      </c>
      <c r="H11" s="58">
        <v>8.0999999999999996E-3</v>
      </c>
      <c r="I11" s="47">
        <v>0.51</v>
      </c>
      <c r="J11" s="46">
        <v>279600</v>
      </c>
      <c r="L11" s="43">
        <f t="shared" si="6"/>
        <v>5.5814399999999997</v>
      </c>
      <c r="M11" s="31">
        <f t="shared" si="1"/>
        <v>0.55296000000000001</v>
      </c>
      <c r="N11" s="31">
        <f t="shared" si="2"/>
        <v>0.20528639999999995</v>
      </c>
      <c r="O11" s="43">
        <f t="shared" si="3"/>
        <v>1.7694719999999999</v>
      </c>
      <c r="P11" s="44">
        <f t="shared" si="4"/>
        <v>0.12130559999999999</v>
      </c>
      <c r="Q11" s="43">
        <f t="shared" si="8"/>
        <v>0.32659199999999994</v>
      </c>
      <c r="R11" s="33">
        <f t="shared" si="5"/>
        <v>1.1680686695278966E-3</v>
      </c>
      <c r="S11" s="32">
        <f t="shared" si="7"/>
        <v>1.7694719999999999</v>
      </c>
      <c r="T11" s="33">
        <f>S11/J15</f>
        <v>6.3285836909871239E-3</v>
      </c>
    </row>
    <row r="12" spans="1:20" x14ac:dyDescent="0.25">
      <c r="A12" s="52"/>
      <c r="B12" s="51" t="s">
        <v>82</v>
      </c>
      <c r="C12" s="50" t="s">
        <v>97</v>
      </c>
      <c r="D12" s="76">
        <v>2000</v>
      </c>
      <c r="E12" s="47">
        <v>0.96</v>
      </c>
      <c r="F12" s="49">
        <v>0.4</v>
      </c>
      <c r="G12" s="48">
        <f t="shared" si="0"/>
        <v>6.4000000000000001E-2</v>
      </c>
      <c r="H12" s="58">
        <v>8.0999999999999996E-3</v>
      </c>
      <c r="I12" s="47">
        <v>0.51</v>
      </c>
      <c r="J12" s="46"/>
      <c r="L12" s="45">
        <f>D12*E12*I12*0.19</f>
        <v>186.048</v>
      </c>
      <c r="M12" s="45">
        <f t="shared" si="1"/>
        <v>18.431999999999999</v>
      </c>
      <c r="N12" s="45">
        <f>D12*E12*H12*0.44</f>
        <v>6.8428800000000001</v>
      </c>
      <c r="O12" s="45">
        <f t="shared" si="3"/>
        <v>58.982399999999998</v>
      </c>
      <c r="P12" s="45">
        <f t="shared" si="4"/>
        <v>4.04352</v>
      </c>
      <c r="Q12" s="45">
        <f t="shared" si="8"/>
        <v>10.8864</v>
      </c>
      <c r="R12" s="33">
        <f t="shared" si="5"/>
        <v>3.8935622317596563E-2</v>
      </c>
      <c r="S12" s="32">
        <f t="shared" si="7"/>
        <v>58.982399999999998</v>
      </c>
      <c r="T12" s="33">
        <f>S12/J15</f>
        <v>0.21095278969957079</v>
      </c>
    </row>
    <row r="13" spans="1:20" ht="15.75" thickBot="1" x14ac:dyDescent="0.3">
      <c r="A13" s="52"/>
      <c r="B13" s="51"/>
      <c r="C13" s="50" t="s">
        <v>93</v>
      </c>
      <c r="D13" s="77">
        <v>1540</v>
      </c>
      <c r="E13" s="78">
        <v>0.96</v>
      </c>
      <c r="F13" s="79">
        <v>0.4</v>
      </c>
      <c r="G13" s="80">
        <f t="shared" ref="G13" si="11">F13/6.25</f>
        <v>6.4000000000000001E-2</v>
      </c>
      <c r="H13" s="81">
        <v>8.0999999999999996E-3</v>
      </c>
      <c r="I13" s="78">
        <v>0.51</v>
      </c>
      <c r="J13" s="82"/>
      <c r="L13" s="45">
        <f>D13*E13*I13*0.19</f>
        <v>143.25695999999999</v>
      </c>
      <c r="M13" s="45">
        <f t="shared" si="1"/>
        <v>14.192639999999999</v>
      </c>
      <c r="N13" s="45">
        <f t="shared" ref="N13" si="12">D13*E13*H13*0.44</f>
        <v>5.2690175999999989</v>
      </c>
      <c r="O13" s="45">
        <f>D13*E13*G13*0.48</f>
        <v>45.416447999999995</v>
      </c>
      <c r="P13" s="45">
        <f>D13*E13*H13*0.26</f>
        <v>3.1135103999999996</v>
      </c>
      <c r="Q13" s="45">
        <f>N13+P13</f>
        <v>8.3825279999999989</v>
      </c>
      <c r="R13" s="33">
        <f t="shared" si="5"/>
        <v>2.9980429184549351E-2</v>
      </c>
      <c r="S13" s="32">
        <f t="shared" si="7"/>
        <v>45.416447999999995</v>
      </c>
      <c r="T13" s="33">
        <f>S13/J15</f>
        <v>0.1624336480686695</v>
      </c>
    </row>
    <row r="15" spans="1:20" ht="18.75" x14ac:dyDescent="0.3">
      <c r="C15" s="35" t="s">
        <v>87</v>
      </c>
      <c r="D15" s="36">
        <f>SUM(D2:D13)</f>
        <v>235353.5</v>
      </c>
      <c r="E15" s="26"/>
      <c r="F15" s="26"/>
      <c r="G15" s="37"/>
      <c r="H15" s="26"/>
      <c r="I15" s="30" t="s">
        <v>86</v>
      </c>
      <c r="J15" s="42">
        <f>SUM(J2:J13)/1000</f>
        <v>279.60000000000002</v>
      </c>
      <c r="L15" s="38">
        <f t="shared" ref="L15:Q15" si="13">SUM(L2:L13)</f>
        <v>21893.523983999999</v>
      </c>
      <c r="M15" s="38">
        <f t="shared" si="13"/>
        <v>2169.0178559999999</v>
      </c>
      <c r="N15" s="38">
        <f t="shared" si="13"/>
        <v>1134.2195040000001</v>
      </c>
      <c r="O15" s="38">
        <f>SUM(O2:O13)</f>
        <v>6940.8571391999985</v>
      </c>
      <c r="P15" s="38">
        <f t="shared" si="13"/>
        <v>670.22061599999995</v>
      </c>
      <c r="Q15" s="38">
        <f t="shared" si="13"/>
        <v>1804.4401199999998</v>
      </c>
      <c r="R15" s="41">
        <f>Q15/$J15</f>
        <v>6.4536484978540756</v>
      </c>
      <c r="S15" s="38">
        <f>SUM(S2:S13)</f>
        <v>6940.8571391999985</v>
      </c>
      <c r="T15" s="39">
        <f>S15/$J15</f>
        <v>24.824238695278964</v>
      </c>
    </row>
    <row r="17" spans="4:18" x14ac:dyDescent="0.25">
      <c r="M17" s="32"/>
      <c r="Q17" s="40" t="s">
        <v>103</v>
      </c>
      <c r="R17" s="40" t="s">
        <v>102</v>
      </c>
    </row>
    <row r="18" spans="4:18" x14ac:dyDescent="0.25">
      <c r="D18" s="32"/>
      <c r="E18" s="32"/>
    </row>
    <row r="36" spans="7:8" x14ac:dyDescent="0.25">
      <c r="G36"/>
      <c r="H36" s="34"/>
    </row>
  </sheetData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75E78C9345524E84EB73E61D2C27B7" ma:contentTypeVersion="19" ma:contentTypeDescription="Create a new document." ma:contentTypeScope="" ma:versionID="991bce2db4649da6a3a4523464e581e2">
  <xsd:schema xmlns:xsd="http://www.w3.org/2001/XMLSchema" xmlns:xs="http://www.w3.org/2001/XMLSchema" xmlns:p="http://schemas.microsoft.com/office/2006/metadata/properties" xmlns:ns2="668e018f-af81-46da-8aa5-77c594506ee8" xmlns:ns3="feec2eb9-4f24-44cc-93e2-b11f3ef8aa75" targetNamespace="http://schemas.microsoft.com/office/2006/metadata/properties" ma:root="true" ma:fieldsID="0d6950393255e138799fd74dc22f41e8" ns2:_="" ns3:_="">
    <xsd:import namespace="668e018f-af81-46da-8aa5-77c594506ee8"/>
    <xsd:import namespace="feec2eb9-4f24-44cc-93e2-b11f3ef8aa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e018f-af81-46da-8aa5-77c594506e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8dd4ad4-0476-47e3-a82c-48dbff359e46}" ma:internalName="TaxCatchAll" ma:showField="CatchAllData" ma:web="668e018f-af81-46da-8aa5-77c594506e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c2eb9-4f24-44cc-93e2-b11f3ef8a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8e018f-af81-46da-8aa5-77c594506ee8" xsi:nil="true"/>
    <lcf76f155ced4ddcb4097134ff3c332f xmlns="feec2eb9-4f24-44cc-93e2-b11f3ef8aa7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EBDE4-B4D4-49AE-82E6-07F217249264}"/>
</file>

<file path=customXml/itemProps2.xml><?xml version="1.0" encoding="utf-8"?>
<ds:datastoreItem xmlns:ds="http://schemas.openxmlformats.org/officeDocument/2006/customXml" ds:itemID="{EF9B3A0C-8E7A-459D-869A-B794D3B1124E}">
  <ds:schemaRefs>
    <ds:schemaRef ds:uri="http://schemas.microsoft.com/office/2006/metadata/properties"/>
    <ds:schemaRef ds:uri="http://schemas.microsoft.com/office/infopath/2007/PartnerControls"/>
    <ds:schemaRef ds:uri="0faab760-6269-40c9-882f-081bffcf5dbb"/>
    <ds:schemaRef ds:uri="595241e3-3264-4f99-a161-2f917a849e41"/>
    <ds:schemaRef ds:uri="7db6dd1b-4037-48d3-9f1e-34c4ae4f10ec"/>
    <ds:schemaRef ds:uri="2c01e033-d34a-412d-840b-92cfd40fe4b5"/>
  </ds:schemaRefs>
</ds:datastoreItem>
</file>

<file path=customXml/itemProps3.xml><?xml version="1.0" encoding="utf-8"?>
<ds:datastoreItem xmlns:ds="http://schemas.openxmlformats.org/officeDocument/2006/customXml" ds:itemID="{2DC7271B-16FA-47D0-B854-BE3818BD3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Emission Gileyri 2024</vt:lpstr>
      <vt:lpstr>Gileyri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Silja Baldvinsdóttir</dc:creator>
  <cp:keywords/>
  <dc:description/>
  <cp:lastModifiedBy>Silja Baldvinsdóttir</cp:lastModifiedBy>
  <cp:revision/>
  <dcterms:created xsi:type="dcterms:W3CDTF">2023-06-28T09:01:55Z</dcterms:created>
  <dcterms:modified xsi:type="dcterms:W3CDTF">2025-04-15T15:47:21Z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0x010100DB75E78C9345524E84EB73E61D2C27B7</vt:lpwstr>
  </property>
  <property fmtid="{D5CDD505-2E9C-101B-9397-08002B2CF9AE}" pid="3" name="MediaServiceImageTags">
    <vt:lpwstr/>
  </property>
</Properties>
</file>