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1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2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3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4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5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6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7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8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9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0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1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2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3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4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5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6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7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2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9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80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81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82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83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84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85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6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7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8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96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100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101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102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103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106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107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108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109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110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111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112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113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114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115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16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17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18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19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20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21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22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23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26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27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28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32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33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34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35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36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37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38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39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40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41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42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43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44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https://publicadministrationis.sharepoint.com/sites/svilosunarbkhalds-ust/Shared Documents/Miðlun/3_Samantektir/2025 Submission/3. NIR og PaMs_ Final/"/>
    </mc:Choice>
  </mc:AlternateContent>
  <xr:revisionPtr revIDLastSave="6" documentId="8_{2BD6159A-BAFE-491A-932C-95CEC131C51F}" xr6:coauthVersionLast="47" xr6:coauthVersionMax="47" xr10:uidLastSave="{E249632D-BD95-4DBD-9EEE-AB4F5D71F960}"/>
  <bookViews>
    <workbookView xWindow="-108" yWindow="-108" windowWidth="30936" windowHeight="16776" tabRatio="721" xr2:uid="{ECDB6867-01C0-4C5F-8682-26802AC1DE82}"/>
  </bookViews>
  <sheets>
    <sheet name="Upplýsingar | Information" sheetId="2" r:id="rId1"/>
    <sheet name="Skuldbindingar | Obligations" sheetId="6" r:id="rId2"/>
    <sheet name="Losun | Emissions" sheetId="3" r:id="rId3"/>
    <sheet name="Talnagögn | Numerical Data" sheetId="5" r:id="rId4"/>
  </sheets>
  <definedNames>
    <definedName name="°B1">'Talnagögn | Numerical Data'!$E$331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719" i="3" l="1" a="1"/>
  <c r="BE719" i="3" s="1"/>
  <c r="BC719" i="3" a="1"/>
  <c r="BC719" i="3" s="1"/>
  <c r="BB719" i="3" a="1"/>
  <c r="BB719" i="3" s="1"/>
  <c r="AZ719" i="3" a="1"/>
  <c r="AZ719" i="3" s="1"/>
  <c r="AY719" i="3" a="1"/>
  <c r="AY719" i="3" s="1"/>
  <c r="AW719" i="3" a="1"/>
  <c r="AW719" i="3" s="1"/>
  <c r="AV719" i="3" a="1"/>
  <c r="AV719" i="3" s="1"/>
  <c r="AT719" i="3" a="1"/>
  <c r="AT719" i="3" s="1"/>
  <c r="AS719" i="3" a="1"/>
  <c r="AS719" i="3" s="1"/>
  <c r="AQ719" i="3" a="1"/>
  <c r="AQ719" i="3" s="1"/>
  <c r="AP719" i="3" a="1"/>
  <c r="AP719" i="3" s="1"/>
  <c r="AN719" i="3" a="1"/>
  <c r="AN719" i="3" s="1"/>
  <c r="AH719" i="3" a="1"/>
  <c r="AH719" i="3" s="1"/>
  <c r="BE718" i="3" a="1"/>
  <c r="BE718" i="3" s="1"/>
  <c r="BC718" i="3" a="1"/>
  <c r="BC718" i="3" s="1"/>
  <c r="BB718" i="3" a="1"/>
  <c r="BB718" i="3" s="1"/>
  <c r="AZ718" i="3" a="1"/>
  <c r="AZ718" i="3" s="1"/>
  <c r="AY718" i="3" a="1"/>
  <c r="AY718" i="3" s="1"/>
  <c r="AW718" i="3" a="1"/>
  <c r="AW718" i="3" s="1"/>
  <c r="AV718" i="3" a="1"/>
  <c r="AV718" i="3" s="1"/>
  <c r="AT718" i="3" a="1"/>
  <c r="AT718" i="3" s="1"/>
  <c r="AS718" i="3" a="1"/>
  <c r="AS718" i="3" s="1"/>
  <c r="AQ718" i="3" a="1"/>
  <c r="AQ718" i="3" s="1"/>
  <c r="AP718" i="3" a="1"/>
  <c r="AP718" i="3" s="1"/>
  <c r="AN718" i="3" a="1"/>
  <c r="AN718" i="3" s="1"/>
  <c r="AH718" i="3" a="1"/>
  <c r="AH718" i="3" s="1"/>
  <c r="BE717" i="3" a="1"/>
  <c r="BE717" i="3" s="1"/>
  <c r="BC717" i="3" a="1"/>
  <c r="BC717" i="3" s="1"/>
  <c r="BB717" i="3" a="1"/>
  <c r="BB717" i="3" s="1"/>
  <c r="AZ717" i="3" a="1"/>
  <c r="AZ717" i="3" s="1"/>
  <c r="AY717" i="3" a="1"/>
  <c r="AY717" i="3" s="1"/>
  <c r="AW717" i="3" a="1"/>
  <c r="AW717" i="3" s="1"/>
  <c r="AV717" i="3" a="1"/>
  <c r="AV717" i="3" s="1"/>
  <c r="AT717" i="3" a="1"/>
  <c r="AT717" i="3" s="1"/>
  <c r="AS717" i="3" a="1"/>
  <c r="AS717" i="3" s="1"/>
  <c r="AQ717" i="3" a="1"/>
  <c r="AQ717" i="3" s="1"/>
  <c r="AP717" i="3" a="1"/>
  <c r="AP717" i="3" s="1"/>
  <c r="AN717" i="3" a="1"/>
  <c r="AN717" i="3" s="1"/>
  <c r="AH717" i="3" a="1"/>
  <c r="AH717" i="3" s="1"/>
  <c r="F422" i="5"/>
  <c r="F426" i="5"/>
  <c r="F425" i="5"/>
  <c r="F424" i="5"/>
  <c r="F423" i="5"/>
  <c r="X192" i="6"/>
  <c r="E192" i="6"/>
  <c r="E112" i="6"/>
  <c r="E113" i="6"/>
  <c r="X382" i="6"/>
  <c r="E382" i="6"/>
  <c r="X300" i="6"/>
  <c r="E300" i="6"/>
  <c r="AE331" i="6"/>
  <c r="B445" i="5"/>
  <c r="B446" i="5"/>
  <c r="B447" i="5"/>
  <c r="B444" i="5"/>
  <c r="AE247" i="6"/>
  <c r="AG310" i="3"/>
  <c r="E310" i="3"/>
  <c r="B466" i="5"/>
  <c r="B467" i="5"/>
  <c r="B468" i="5"/>
  <c r="B469" i="5"/>
  <c r="B470" i="5"/>
  <c r="B465" i="5"/>
  <c r="B458" i="5"/>
  <c r="B459" i="5"/>
  <c r="B460" i="5"/>
  <c r="B461" i="5"/>
  <c r="B462" i="5"/>
  <c r="B457" i="5"/>
  <c r="B389" i="5"/>
  <c r="B390" i="5"/>
  <c r="B391" i="5"/>
  <c r="B392" i="5"/>
  <c r="B393" i="5"/>
  <c r="B394" i="5"/>
  <c r="B395" i="5"/>
  <c r="B396" i="5"/>
  <c r="B397" i="5"/>
  <c r="B398" i="5"/>
  <c r="B399" i="5"/>
  <c r="B388" i="5"/>
  <c r="B419" i="5"/>
  <c r="B420" i="5"/>
  <c r="B421" i="5"/>
  <c r="B422" i="5"/>
  <c r="B423" i="5"/>
  <c r="B424" i="5"/>
  <c r="B425" i="5"/>
  <c r="B426" i="5"/>
  <c r="B427" i="5"/>
  <c r="B428" i="5"/>
  <c r="B418" i="5"/>
  <c r="B404" i="5"/>
  <c r="B405" i="5"/>
  <c r="B406" i="5"/>
  <c r="B407" i="5"/>
  <c r="B408" i="5"/>
  <c r="B409" i="5"/>
  <c r="B410" i="5"/>
  <c r="B411" i="5"/>
  <c r="B412" i="5"/>
  <c r="B413" i="5"/>
  <c r="B403" i="5"/>
  <c r="AC331" i="6"/>
  <c r="AA331" i="6"/>
  <c r="AC330" i="6"/>
  <c r="Y330" i="6"/>
  <c r="Y328" i="6"/>
  <c r="AC247" i="6"/>
  <c r="AA247" i="6"/>
  <c r="AC246" i="6"/>
  <c r="Y246" i="6"/>
  <c r="Y244" i="6"/>
  <c r="AG111" i="6"/>
  <c r="AE111" i="6"/>
  <c r="AC111" i="6"/>
  <c r="AA111" i="6"/>
  <c r="AC110" i="6"/>
  <c r="Y110" i="6"/>
  <c r="AG109" i="6"/>
  <c r="AE109" i="6"/>
  <c r="AE108" i="6"/>
  <c r="Y108" i="6"/>
  <c r="AE93" i="6"/>
  <c r="Y93" i="6"/>
  <c r="AG94" i="6"/>
  <c r="AE94" i="6"/>
  <c r="AG96" i="6"/>
  <c r="AE96" i="6"/>
  <c r="AC96" i="6"/>
  <c r="AA96" i="6"/>
  <c r="AC95" i="6"/>
  <c r="Y95" i="6"/>
  <c r="BD424" i="5" l="1"/>
  <c r="BP424" i="5"/>
  <c r="AR424" i="5"/>
  <c r="BT424" i="5"/>
  <c r="AU424" i="5"/>
  <c r="BQ424" i="5"/>
  <c r="BL424" i="5"/>
  <c r="BM424" i="5"/>
  <c r="BR424" i="5"/>
  <c r="BU424" i="5"/>
  <c r="BH424" i="5"/>
  <c r="AT424" i="5"/>
  <c r="AS424" i="5"/>
  <c r="AW424" i="5"/>
  <c r="AY424" i="5"/>
  <c r="BB424" i="5"/>
  <c r="BS424" i="5"/>
  <c r="BA424" i="5"/>
  <c r="AV424" i="5"/>
  <c r="BN424" i="5"/>
  <c r="BE424" i="5"/>
  <c r="AZ424" i="5"/>
  <c r="AQ424" i="5"/>
  <c r="BJ424" i="5"/>
  <c r="BI424" i="5"/>
  <c r="BC424" i="5"/>
  <c r="BG424" i="5"/>
  <c r="AX424" i="5"/>
  <c r="BK424" i="5"/>
  <c r="BO424" i="5"/>
  <c r="BF424" i="5"/>
  <c r="L331" i="6" l="1"/>
  <c r="J331" i="6"/>
  <c r="H331" i="6"/>
  <c r="J330" i="6"/>
  <c r="F330" i="6"/>
  <c r="F329" i="6"/>
  <c r="L247" i="6"/>
  <c r="J247" i="6"/>
  <c r="H247" i="6"/>
  <c r="J246" i="6"/>
  <c r="F246" i="6"/>
  <c r="F245" i="6"/>
  <c r="N111" i="6"/>
  <c r="L111" i="6"/>
  <c r="J111" i="6"/>
  <c r="H111" i="6"/>
  <c r="J110" i="6"/>
  <c r="F110" i="6"/>
  <c r="F109" i="6"/>
  <c r="N96" i="6"/>
  <c r="L96" i="6"/>
  <c r="J96" i="6"/>
  <c r="H96" i="6"/>
  <c r="J95" i="6"/>
  <c r="F95" i="6"/>
  <c r="F94" i="6"/>
  <c r="AG7" i="6"/>
  <c r="AE7" i="6"/>
  <c r="AC7" i="6"/>
  <c r="Y5" i="6"/>
  <c r="AC6" i="6"/>
  <c r="AA7" i="6"/>
  <c r="Y6" i="6"/>
  <c r="J6" i="6"/>
  <c r="AG765" i="3"/>
  <c r="E765" i="3"/>
  <c r="AG718" i="3"/>
  <c r="E718" i="3"/>
  <c r="AG717" i="3"/>
  <c r="E717" i="3"/>
  <c r="L715" i="3"/>
  <c r="AG684" i="3"/>
  <c r="E684" i="3"/>
  <c r="AG637" i="3"/>
  <c r="E637" i="3"/>
  <c r="AG636" i="3"/>
  <c r="E636" i="3"/>
  <c r="AG635" i="3"/>
  <c r="E635" i="3"/>
  <c r="AG634" i="3"/>
  <c r="E634" i="3"/>
  <c r="L632" i="3"/>
  <c r="AG602" i="3"/>
  <c r="E602" i="3"/>
  <c r="L549" i="3"/>
  <c r="AG519" i="3"/>
  <c r="E519" i="3"/>
  <c r="AG397" i="3"/>
  <c r="E397" i="3"/>
  <c r="AG151" i="3"/>
  <c r="E151" i="3"/>
  <c r="AG150" i="3"/>
  <c r="E150" i="3"/>
  <c r="AG149" i="3"/>
  <c r="E149" i="3"/>
  <c r="AG148" i="3"/>
  <c r="E148" i="3"/>
  <c r="AG147" i="3"/>
  <c r="E147" i="3"/>
  <c r="L145" i="3"/>
  <c r="AN6" i="3"/>
  <c r="L6" i="3"/>
  <c r="AO447" i="5"/>
  <c r="BU428" i="5"/>
  <c r="AR415" i="5"/>
  <c r="AT415" i="5"/>
  <c r="AW415" i="5"/>
  <c r="AZ415" i="5"/>
  <c r="BB415" i="5"/>
  <c r="BE415" i="5"/>
  <c r="BH415" i="5"/>
  <c r="BJ415" i="5"/>
  <c r="BP415" i="5"/>
  <c r="BR415" i="5"/>
  <c r="AO429" i="5"/>
  <c r="F350" i="5"/>
  <c r="F347" i="5"/>
  <c r="AO341" i="5"/>
  <c r="AO349" i="5"/>
  <c r="AO350" i="5"/>
  <c r="AO345" i="5"/>
  <c r="N7" i="6"/>
  <c r="L7" i="6"/>
  <c r="J7" i="6"/>
  <c r="H7" i="6"/>
  <c r="AP63" i="5" l="1"/>
  <c r="Q719" i="3" a="1"/>
  <c r="Q719" i="3" s="1"/>
  <c r="O719" i="3" a="1"/>
  <c r="O719" i="3" s="1"/>
  <c r="N719" i="3" a="1"/>
  <c r="N719" i="3" s="1"/>
  <c r="F719" i="3" a="1"/>
  <c r="F719" i="3" s="1"/>
  <c r="L719" i="3" a="1"/>
  <c r="L719" i="3" s="1"/>
  <c r="L718" i="3" a="1"/>
  <c r="L718" i="3" s="1"/>
  <c r="F718" i="3" a="1"/>
  <c r="F718" i="3" s="1"/>
  <c r="N718" i="3" a="1"/>
  <c r="N718" i="3" s="1"/>
  <c r="Q718" i="3" a="1"/>
  <c r="Q718" i="3" s="1"/>
  <c r="O718" i="3" a="1"/>
  <c r="O718" i="3" s="1"/>
  <c r="Q717" i="3" a="1"/>
  <c r="Q717" i="3" s="1"/>
  <c r="O717" i="3" a="1"/>
  <c r="O717" i="3" s="1"/>
  <c r="N717" i="3" a="1"/>
  <c r="N717" i="3" s="1"/>
  <c r="F717" i="3" a="1"/>
  <c r="F717" i="3" s="1"/>
  <c r="L717" i="3" a="1"/>
  <c r="L717" i="3" s="1"/>
  <c r="BO415" i="5"/>
  <c r="BG415" i="5"/>
  <c r="AY415" i="5"/>
  <c r="AQ415" i="5"/>
  <c r="BN415" i="5"/>
  <c r="BF415" i="5"/>
  <c r="AX415" i="5"/>
  <c r="AP415" i="5"/>
  <c r="BT415" i="5"/>
  <c r="BL415" i="5"/>
  <c r="BD415" i="5"/>
  <c r="AV415" i="5"/>
  <c r="BR428" i="5"/>
  <c r="BR430" i="5"/>
  <c r="BJ428" i="5"/>
  <c r="BJ430" i="5"/>
  <c r="BB428" i="5"/>
  <c r="BB430" i="5"/>
  <c r="AT428" i="5"/>
  <c r="AT430" i="5"/>
  <c r="BS415" i="5"/>
  <c r="BK415" i="5"/>
  <c r="BC415" i="5"/>
  <c r="AU415" i="5"/>
  <c r="BQ428" i="5"/>
  <c r="BQ430" i="5"/>
  <c r="BI428" i="5"/>
  <c r="BI430" i="5"/>
  <c r="BA428" i="5"/>
  <c r="BA430" i="5"/>
  <c r="AS428" i="5"/>
  <c r="AS430" i="5"/>
  <c r="BP428" i="5"/>
  <c r="BP430" i="5"/>
  <c r="BH428" i="5"/>
  <c r="BH430" i="5"/>
  <c r="AZ428" i="5"/>
  <c r="AZ430" i="5"/>
  <c r="AR428" i="5"/>
  <c r="AR430" i="5"/>
  <c r="BQ415" i="5"/>
  <c r="BI415" i="5"/>
  <c r="BA415" i="5"/>
  <c r="AS415" i="5"/>
  <c r="BO428" i="5"/>
  <c r="BO430" i="5"/>
  <c r="BG428" i="5"/>
  <c r="BG430" i="5"/>
  <c r="AY428" i="5"/>
  <c r="AY430" i="5"/>
  <c r="AQ428" i="5"/>
  <c r="AQ430" i="5"/>
  <c r="AP430" i="5"/>
  <c r="BN428" i="5"/>
  <c r="BN430" i="5"/>
  <c r="BF428" i="5"/>
  <c r="BF430" i="5"/>
  <c r="AX428" i="5"/>
  <c r="AX430" i="5"/>
  <c r="BU430" i="5"/>
  <c r="BM428" i="5"/>
  <c r="BM430" i="5"/>
  <c r="BE428" i="5"/>
  <c r="BE430" i="5"/>
  <c r="AW428" i="5"/>
  <c r="AW430" i="5"/>
  <c r="BT428" i="5"/>
  <c r="BT430" i="5"/>
  <c r="BL428" i="5"/>
  <c r="BL430" i="5"/>
  <c r="BD428" i="5"/>
  <c r="BD430" i="5"/>
  <c r="AV428" i="5"/>
  <c r="AV430" i="5"/>
  <c r="BU415" i="5"/>
  <c r="BM415" i="5"/>
  <c r="BS428" i="5"/>
  <c r="BS430" i="5"/>
  <c r="BK428" i="5"/>
  <c r="BK430" i="5"/>
  <c r="BC428" i="5"/>
  <c r="BC430" i="5"/>
  <c r="AU428" i="5"/>
  <c r="AU430" i="5"/>
  <c r="AI400" i="5"/>
  <c r="AA400" i="5"/>
  <c r="W400" i="5"/>
  <c r="AH400" i="5"/>
  <c r="Z400" i="5"/>
  <c r="AO414" i="5"/>
  <c r="AO400" i="5"/>
  <c r="AG400" i="5"/>
  <c r="Y400" i="5"/>
  <c r="AN400" i="5"/>
  <c r="AF400" i="5"/>
  <c r="X400" i="5"/>
  <c r="AM400" i="5"/>
  <c r="AE400" i="5"/>
  <c r="AL400" i="5"/>
  <c r="AD400" i="5"/>
  <c r="AK400" i="5"/>
  <c r="AC400" i="5"/>
  <c r="AJ400" i="5"/>
  <c r="AB400" i="5"/>
  <c r="AN552" i="3" a="1"/>
  <c r="AN552" i="3" s="1"/>
  <c r="J249" i="6" a="1"/>
  <c r="J249" i="6" s="1"/>
  <c r="K249" i="6" a="1"/>
  <c r="K249" i="6" s="1"/>
  <c r="AH552" i="3" a="1"/>
  <c r="AH552" i="3" s="1"/>
  <c r="AC249" i="6" a="1"/>
  <c r="AC249" i="6" s="1"/>
  <c r="AD249" i="6" a="1"/>
  <c r="AD249" i="6" s="1"/>
  <c r="AS552" i="3" a="1"/>
  <c r="AS552" i="3" s="1"/>
  <c r="Y249" i="6" a="1"/>
  <c r="Y249" i="6" s="1"/>
  <c r="AQ552" i="3" a="1"/>
  <c r="AQ552" i="3" s="1"/>
  <c r="F249" i="6" a="1"/>
  <c r="F249" i="6" s="1"/>
  <c r="AP552" i="3" a="1"/>
  <c r="AP552" i="3" s="1"/>
  <c r="AC248" i="6" a="1"/>
  <c r="AC248" i="6" s="1"/>
  <c r="K248" i="6" a="1"/>
  <c r="K248" i="6" s="1"/>
  <c r="AS551" i="3" a="1"/>
  <c r="AS551" i="3" s="1"/>
  <c r="AP551" i="3" a="1"/>
  <c r="AP551" i="3" s="1"/>
  <c r="Y248" i="6" a="1"/>
  <c r="Y248" i="6" s="1"/>
  <c r="AQ551" i="3" a="1"/>
  <c r="AQ551" i="3" s="1"/>
  <c r="AN551" i="3" a="1"/>
  <c r="AN551" i="3" s="1"/>
  <c r="F248" i="6" a="1"/>
  <c r="F248" i="6" s="1"/>
  <c r="J248" i="6" a="1"/>
  <c r="J248" i="6" s="1"/>
  <c r="AH551" i="3" a="1"/>
  <c r="AH551" i="3" s="1"/>
  <c r="AD248" i="6" a="1"/>
  <c r="AD248" i="6" s="1"/>
  <c r="AO422" i="5"/>
  <c r="AO407" i="5"/>
  <c r="AO412" i="5"/>
  <c r="AO427" i="5"/>
  <c r="J333" i="6" a="1"/>
  <c r="J333" i="6" s="1"/>
  <c r="AD333" i="6" a="1"/>
  <c r="AD333" i="6" s="1"/>
  <c r="AC333" i="6" a="1"/>
  <c r="AC333" i="6" s="1"/>
  <c r="Y333" i="6" a="1"/>
  <c r="Y333" i="6" s="1"/>
  <c r="AO445" i="5"/>
  <c r="K333" i="6" a="1"/>
  <c r="K333" i="6" s="1"/>
  <c r="F333" i="6" a="1"/>
  <c r="F333" i="6" s="1"/>
  <c r="AO421" i="5"/>
  <c r="AO406" i="5"/>
  <c r="AO411" i="5"/>
  <c r="AO426" i="5"/>
  <c r="Y332" i="6" a="1"/>
  <c r="Y332" i="6" s="1"/>
  <c r="J332" i="6" a="1"/>
  <c r="J332" i="6" s="1"/>
  <c r="AD332" i="6" a="1"/>
  <c r="AD332" i="6" s="1"/>
  <c r="AO444" i="5"/>
  <c r="AC332" i="6" a="1"/>
  <c r="AC332" i="6" s="1"/>
  <c r="K332" i="6" a="1"/>
  <c r="K332" i="6" s="1"/>
  <c r="F332" i="6" a="1"/>
  <c r="F332" i="6" s="1"/>
  <c r="AD253" i="6" a="1"/>
  <c r="AD253" i="6" s="1"/>
  <c r="AQ556" i="3" a="1"/>
  <c r="AQ556" i="3" s="1"/>
  <c r="AC253" i="6" a="1"/>
  <c r="AC253" i="6" s="1"/>
  <c r="AS556" i="3" a="1"/>
  <c r="AS556" i="3" s="1"/>
  <c r="Y253" i="6" a="1"/>
  <c r="Y253" i="6" s="1"/>
  <c r="F253" i="6" a="1"/>
  <c r="F253" i="6" s="1"/>
  <c r="AP556" i="3" a="1"/>
  <c r="AP556" i="3" s="1"/>
  <c r="AN556" i="3" a="1"/>
  <c r="AN556" i="3" s="1"/>
  <c r="J253" i="6" a="1"/>
  <c r="J253" i="6" s="1"/>
  <c r="K253" i="6" a="1"/>
  <c r="K253" i="6" s="1"/>
  <c r="AH556" i="3" a="1"/>
  <c r="AH556" i="3" s="1"/>
  <c r="AO418" i="5"/>
  <c r="AO403" i="5"/>
  <c r="AO420" i="5"/>
  <c r="AO405" i="5"/>
  <c r="AO425" i="5"/>
  <c r="AO410" i="5"/>
  <c r="Y251" i="6" a="1"/>
  <c r="Y251" i="6" s="1"/>
  <c r="AQ554" i="3" a="1"/>
  <c r="AQ554" i="3" s="1"/>
  <c r="F251" i="6" a="1"/>
  <c r="F251" i="6" s="1"/>
  <c r="AP554" i="3" a="1"/>
  <c r="AP554" i="3" s="1"/>
  <c r="AN554" i="3" a="1"/>
  <c r="AN554" i="3" s="1"/>
  <c r="J251" i="6" a="1"/>
  <c r="J251" i="6" s="1"/>
  <c r="K251" i="6" a="1"/>
  <c r="K251" i="6" s="1"/>
  <c r="AH554" i="3" a="1"/>
  <c r="AH554" i="3" s="1"/>
  <c r="AD251" i="6" a="1"/>
  <c r="AD251" i="6" s="1"/>
  <c r="AC251" i="6" a="1"/>
  <c r="AC251" i="6" s="1"/>
  <c r="AS554" i="3" a="1"/>
  <c r="AS554" i="3" s="1"/>
  <c r="F250" i="6" a="1"/>
  <c r="F250" i="6" s="1"/>
  <c r="AH553" i="3" a="1"/>
  <c r="AH553" i="3" s="1"/>
  <c r="J250" i="6" a="1"/>
  <c r="J250" i="6" s="1"/>
  <c r="AS553" i="3" a="1"/>
  <c r="AS553" i="3" s="1"/>
  <c r="AD250" i="6" a="1"/>
  <c r="AD250" i="6" s="1"/>
  <c r="AC250" i="6" a="1"/>
  <c r="AC250" i="6" s="1"/>
  <c r="Y250" i="6" a="1"/>
  <c r="Y250" i="6" s="1"/>
  <c r="AQ553" i="3" a="1"/>
  <c r="AQ553" i="3" s="1"/>
  <c r="AN553" i="3" a="1"/>
  <c r="AN553" i="3" s="1"/>
  <c r="K250" i="6" a="1"/>
  <c r="K250" i="6" s="1"/>
  <c r="AP553" i="3" a="1"/>
  <c r="AP553" i="3" s="1"/>
  <c r="AO340" i="5"/>
  <c r="AC335" i="6" a="1"/>
  <c r="AC335" i="6" s="1"/>
  <c r="Y335" i="6" a="1"/>
  <c r="Y335" i="6" s="1"/>
  <c r="J335" i="6" a="1"/>
  <c r="J335" i="6" s="1"/>
  <c r="K335" i="6" a="1"/>
  <c r="K335" i="6" s="1"/>
  <c r="F335" i="6" a="1"/>
  <c r="F335" i="6" s="1"/>
  <c r="G335" i="6" s="1"/>
  <c r="AD335" i="6" a="1"/>
  <c r="AD335" i="6" s="1"/>
  <c r="AO423" i="5"/>
  <c r="AO408" i="5"/>
  <c r="AO404" i="5"/>
  <c r="AO419" i="5"/>
  <c r="J334" i="6" a="1"/>
  <c r="J334" i="6" s="1"/>
  <c r="K334" i="6" a="1"/>
  <c r="K334" i="6" s="1"/>
  <c r="AD334" i="6" a="1"/>
  <c r="AD334" i="6" s="1"/>
  <c r="F334" i="6" a="1"/>
  <c r="F334" i="6" s="1"/>
  <c r="AO446" i="5"/>
  <c r="AC334" i="6" a="1"/>
  <c r="AC334" i="6" s="1"/>
  <c r="Y334" i="6" a="1"/>
  <c r="Y334" i="6" s="1"/>
  <c r="AO343" i="5"/>
  <c r="AO348" i="5"/>
  <c r="K115" i="6" a="1"/>
  <c r="K115" i="6" s="1"/>
  <c r="Y115" i="6" a="1"/>
  <c r="Y115" i="6" s="1"/>
  <c r="AD115" i="6" a="1"/>
  <c r="AD115" i="6" s="1"/>
  <c r="J115" i="6" a="1"/>
  <c r="J115" i="6" s="1"/>
  <c r="AC115" i="6" a="1"/>
  <c r="AC115" i="6" s="1"/>
  <c r="F115" i="6" a="1"/>
  <c r="F115" i="6" s="1"/>
  <c r="AO342" i="5"/>
  <c r="K114" i="6" a="1"/>
  <c r="K114" i="6" s="1"/>
  <c r="AD114" i="6" a="1"/>
  <c r="AD114" i="6" s="1"/>
  <c r="J114" i="6" a="1"/>
  <c r="J114" i="6" s="1"/>
  <c r="AC114" i="6" a="1"/>
  <c r="AC114" i="6" s="1"/>
  <c r="F114" i="6" a="1"/>
  <c r="F114" i="6" s="1"/>
  <c r="Y114" i="6" a="1"/>
  <c r="Y114" i="6" s="1"/>
  <c r="AC117" i="6" a="1"/>
  <c r="AC117" i="6" s="1"/>
  <c r="F117" i="6" a="1"/>
  <c r="F117" i="6" s="1"/>
  <c r="Y117" i="6" a="1"/>
  <c r="Y117" i="6" s="1"/>
  <c r="K117" i="6" a="1"/>
  <c r="K117" i="6" s="1"/>
  <c r="AD117" i="6" a="1"/>
  <c r="AD117" i="6" s="1"/>
  <c r="J117" i="6" a="1"/>
  <c r="J117" i="6" s="1"/>
  <c r="AP469" i="5"/>
  <c r="BS469" i="5"/>
  <c r="AO347" i="5"/>
  <c r="K112" i="6" a="1"/>
  <c r="K112" i="6" s="1"/>
  <c r="AD112" i="6" a="1"/>
  <c r="AD112" i="6" s="1"/>
  <c r="AC112" i="6" a="1"/>
  <c r="AC112" i="6" s="1"/>
  <c r="J112" i="6" a="1"/>
  <c r="J112" i="6" s="1"/>
  <c r="Y112" i="6" a="1"/>
  <c r="Y112" i="6" s="1"/>
  <c r="F112" i="6" a="1"/>
  <c r="F112" i="6" s="1"/>
  <c r="BR469" i="5"/>
  <c r="BJ469" i="5"/>
  <c r="AO352" i="5"/>
  <c r="Y116" i="6" a="1"/>
  <c r="Y116" i="6" s="1"/>
  <c r="K116" i="6" a="1"/>
  <c r="K116" i="6" s="1"/>
  <c r="AD116" i="6" a="1"/>
  <c r="AD116" i="6" s="1"/>
  <c r="J116" i="6" a="1"/>
  <c r="J116" i="6" s="1"/>
  <c r="AC116" i="6" a="1"/>
  <c r="AC116" i="6" s="1"/>
  <c r="F116" i="6" a="1"/>
  <c r="F116" i="6" s="1"/>
  <c r="K121" i="6" a="1"/>
  <c r="K121" i="6" s="1"/>
  <c r="K120" i="6" a="1"/>
  <c r="K120" i="6" s="1"/>
  <c r="AD120" i="6" a="1"/>
  <c r="AD120" i="6" s="1"/>
  <c r="J121" i="6" a="1"/>
  <c r="J121" i="6" s="1"/>
  <c r="J120" i="6" a="1"/>
  <c r="J120" i="6" s="1"/>
  <c r="AC120" i="6" a="1"/>
  <c r="AC120" i="6" s="1"/>
  <c r="F120" i="6" a="1"/>
  <c r="F120" i="6" s="1"/>
  <c r="AD121" i="6" a="1"/>
  <c r="AD121" i="6" s="1"/>
  <c r="Y120" i="6" a="1"/>
  <c r="Y120" i="6" s="1"/>
  <c r="AC121" i="6" a="1"/>
  <c r="AC121" i="6" s="1"/>
  <c r="W461" i="5"/>
  <c r="AT469" i="5"/>
  <c r="K113" i="6" a="1"/>
  <c r="K113" i="6" s="1"/>
  <c r="AD113" i="6" a="1"/>
  <c r="AD113" i="6" s="1"/>
  <c r="J113" i="6" a="1"/>
  <c r="J113" i="6" s="1"/>
  <c r="AC113" i="6" a="1"/>
  <c r="AC113" i="6" s="1"/>
  <c r="F113" i="6" a="1"/>
  <c r="F113" i="6" s="1"/>
  <c r="Y113" i="6" a="1"/>
  <c r="Y113" i="6" s="1"/>
  <c r="Y245" i="6"/>
  <c r="Y94" i="6"/>
  <c r="Y329" i="6"/>
  <c r="Y109" i="6"/>
  <c r="BF469" i="5"/>
  <c r="AQ249" i="3" a="1"/>
  <c r="AQ249" i="3" s="1"/>
  <c r="AP148" i="3" a="1"/>
  <c r="AP148" i="3" s="1"/>
  <c r="Q148" i="3" a="1"/>
  <c r="Q148" i="3" s="1"/>
  <c r="F148" i="3" a="1"/>
  <c r="F148" i="3" s="1"/>
  <c r="N249" i="3" a="1"/>
  <c r="N249" i="3" s="1"/>
  <c r="L148" i="3" a="1"/>
  <c r="L148" i="3" s="1"/>
  <c r="AS249" i="3" a="1"/>
  <c r="AS249" i="3" s="1"/>
  <c r="L249" i="3" a="1"/>
  <c r="L249" i="3" s="1"/>
  <c r="AN148" i="3" a="1"/>
  <c r="AN148" i="3" s="1"/>
  <c r="AH148" i="3" a="1"/>
  <c r="AH148" i="3" s="1"/>
  <c r="AH249" i="3" a="1"/>
  <c r="AH249" i="3" s="1"/>
  <c r="Q249" i="3" a="1"/>
  <c r="Q249" i="3" s="1"/>
  <c r="O249" i="3" a="1"/>
  <c r="O249" i="3" s="1"/>
  <c r="AQ148" i="3" a="1"/>
  <c r="AQ148" i="3" s="1"/>
  <c r="AP249" i="3" a="1"/>
  <c r="AP249" i="3" s="1"/>
  <c r="AN249" i="3" a="1"/>
  <c r="AN249" i="3" s="1"/>
  <c r="AS148" i="3" a="1"/>
  <c r="AS148" i="3" s="1"/>
  <c r="O148" i="3" a="1"/>
  <c r="O148" i="3" s="1"/>
  <c r="N148" i="3" a="1"/>
  <c r="N148" i="3" s="1"/>
  <c r="F249" i="3" a="1"/>
  <c r="F249" i="3" s="1"/>
  <c r="AP251" i="3" a="1"/>
  <c r="AP251" i="3" s="1"/>
  <c r="N251" i="3" a="1"/>
  <c r="N251" i="3" s="1"/>
  <c r="AH251" i="3" a="1"/>
  <c r="AH251" i="3" s="1"/>
  <c r="AS251" i="3" a="1"/>
  <c r="AS251" i="3" s="1"/>
  <c r="AN251" i="3" a="1"/>
  <c r="AN251" i="3" s="1"/>
  <c r="L251" i="3" a="1"/>
  <c r="L251" i="3" s="1"/>
  <c r="F251" i="3" a="1"/>
  <c r="F251" i="3" s="1"/>
  <c r="Q251" i="3" a="1"/>
  <c r="Q251" i="3" s="1"/>
  <c r="O251" i="3" a="1"/>
  <c r="O251" i="3" s="1"/>
  <c r="AQ251" i="3" a="1"/>
  <c r="AQ251" i="3" s="1"/>
  <c r="BR112" i="5"/>
  <c r="AN349" i="3" a="1"/>
  <c r="AN349" i="3" s="1"/>
  <c r="L349" i="3" a="1"/>
  <c r="L349" i="3" s="1"/>
  <c r="F349" i="3" a="1"/>
  <c r="F349" i="3" s="1"/>
  <c r="AH349" i="3" a="1"/>
  <c r="AH349" i="3" s="1"/>
  <c r="AS349" i="3" a="1"/>
  <c r="AS349" i="3" s="1"/>
  <c r="AQ349" i="3" a="1"/>
  <c r="AQ349" i="3" s="1"/>
  <c r="Q349" i="3" a="1"/>
  <c r="Q349" i="3" s="1"/>
  <c r="AP349" i="3" a="1"/>
  <c r="AP349" i="3" s="1"/>
  <c r="O349" i="3" a="1"/>
  <c r="O349" i="3" s="1"/>
  <c r="N349" i="3" a="1"/>
  <c r="N349" i="3" s="1"/>
  <c r="N431" i="3" a="1"/>
  <c r="N431" i="3" s="1"/>
  <c r="F431" i="3" a="1"/>
  <c r="F431" i="3" s="1"/>
  <c r="AP431" i="3" a="1"/>
  <c r="AP431" i="3" s="1"/>
  <c r="AN431" i="3" a="1"/>
  <c r="AN431" i="3" s="1"/>
  <c r="AH431" i="3" a="1"/>
  <c r="AH431" i="3" s="1"/>
  <c r="Q431" i="3" a="1"/>
  <c r="Q431" i="3" s="1"/>
  <c r="AS431" i="3" a="1"/>
  <c r="AS431" i="3" s="1"/>
  <c r="O431" i="3" a="1"/>
  <c r="O431" i="3" s="1"/>
  <c r="L431" i="3" a="1"/>
  <c r="L431" i="3" s="1"/>
  <c r="AQ431" i="3" a="1"/>
  <c r="AQ431" i="3" s="1"/>
  <c r="AK461" i="5"/>
  <c r="AC461" i="5"/>
  <c r="AN250" i="3" a="1"/>
  <c r="AN250" i="3" s="1"/>
  <c r="AQ250" i="3" a="1"/>
  <c r="AQ250" i="3" s="1"/>
  <c r="L250" i="3" a="1"/>
  <c r="L250" i="3" s="1"/>
  <c r="AH250" i="3" a="1"/>
  <c r="AH250" i="3" s="1"/>
  <c r="Q250" i="3" a="1"/>
  <c r="Q250" i="3" s="1"/>
  <c r="O250" i="3" a="1"/>
  <c r="O250" i="3" s="1"/>
  <c r="N250" i="3" a="1"/>
  <c r="N250" i="3" s="1"/>
  <c r="F250" i="3" a="1"/>
  <c r="F250" i="3" s="1"/>
  <c r="AS250" i="3" a="1"/>
  <c r="AS250" i="3" s="1"/>
  <c r="AP250" i="3" a="1"/>
  <c r="AP250" i="3" s="1"/>
  <c r="AQ348" i="3" a="1"/>
  <c r="AQ348" i="3" s="1"/>
  <c r="AH348" i="3" a="1"/>
  <c r="AH348" i="3" s="1"/>
  <c r="F348" i="3" a="1"/>
  <c r="F348" i="3" s="1"/>
  <c r="Q348" i="3" a="1"/>
  <c r="Q348" i="3" s="1"/>
  <c r="AS348" i="3" a="1"/>
  <c r="AS348" i="3" s="1"/>
  <c r="O348" i="3" a="1"/>
  <c r="O348" i="3" s="1"/>
  <c r="AP348" i="3" a="1"/>
  <c r="AP348" i="3" s="1"/>
  <c r="L348" i="3" a="1"/>
  <c r="L348" i="3" s="1"/>
  <c r="K348" i="3" a="1"/>
  <c r="K348" i="3" s="1"/>
  <c r="AN348" i="3" a="1"/>
  <c r="AN348" i="3" s="1"/>
  <c r="AM348" i="3" a="1"/>
  <c r="AM348" i="3" s="1"/>
  <c r="N348" i="3" a="1"/>
  <c r="N348" i="3" s="1"/>
  <c r="AT249" i="5"/>
  <c r="N554" i="3" a="1"/>
  <c r="N554" i="3" s="1"/>
  <c r="Q554" i="3" a="1"/>
  <c r="Q554" i="3" s="1"/>
  <c r="O554" i="3" a="1"/>
  <c r="O554" i="3" s="1"/>
  <c r="F554" i="3" a="1"/>
  <c r="F554" i="3" s="1"/>
  <c r="L554" i="3" a="1"/>
  <c r="L554" i="3" s="1"/>
  <c r="BG272" i="5"/>
  <c r="BN469" i="5"/>
  <c r="BM469" i="5"/>
  <c r="BA469" i="5"/>
  <c r="F13" i="3" a="1"/>
  <c r="F13" i="3" s="1"/>
  <c r="AH13" i="3" a="1"/>
  <c r="AH13" i="3" s="1"/>
  <c r="Q13" i="3" a="1"/>
  <c r="Q13" i="3" s="1"/>
  <c r="AS13" i="3" a="1"/>
  <c r="AS13" i="3" s="1"/>
  <c r="O13" i="3" a="1"/>
  <c r="O13" i="3" s="1"/>
  <c r="AQ13" i="3" a="1"/>
  <c r="AQ13" i="3" s="1"/>
  <c r="N13" i="3" a="1"/>
  <c r="N13" i="3" s="1"/>
  <c r="AP13" i="3" a="1"/>
  <c r="AP13" i="3" s="1"/>
  <c r="L13" i="3" a="1"/>
  <c r="L13" i="3" s="1"/>
  <c r="AN13" i="3" a="1"/>
  <c r="AN13" i="3" s="1"/>
  <c r="AS638" i="3" a="1"/>
  <c r="AS638" i="3" s="1"/>
  <c r="Q638" i="3" a="1"/>
  <c r="Q638" i="3" s="1"/>
  <c r="F638" i="3" a="1"/>
  <c r="F638" i="3" s="1"/>
  <c r="AQ638" i="3" a="1"/>
  <c r="AQ638" i="3" s="1"/>
  <c r="AH638" i="3" a="1"/>
  <c r="AH638" i="3" s="1"/>
  <c r="O638" i="3" a="1"/>
  <c r="O638" i="3" s="1"/>
  <c r="AP638" i="3" a="1"/>
  <c r="AP638" i="3" s="1"/>
  <c r="N638" i="3" a="1"/>
  <c r="N638" i="3" s="1"/>
  <c r="AN638" i="3" a="1"/>
  <c r="AN638" i="3" s="1"/>
  <c r="L638" i="3" a="1"/>
  <c r="L638" i="3" s="1"/>
  <c r="AP153" i="3" a="1"/>
  <c r="AP153" i="3" s="1"/>
  <c r="L153" i="3" a="1"/>
  <c r="L153" i="3" s="1"/>
  <c r="N153" i="3" a="1"/>
  <c r="N153" i="3" s="1"/>
  <c r="AQ153" i="3" a="1"/>
  <c r="AQ153" i="3" s="1"/>
  <c r="AN153" i="3" a="1"/>
  <c r="AN153" i="3" s="1"/>
  <c r="O153" i="3" a="1"/>
  <c r="O153" i="3" s="1"/>
  <c r="F153" i="3" a="1"/>
  <c r="F153" i="3" s="1"/>
  <c r="AH153" i="3" a="1"/>
  <c r="AH153" i="3" s="1"/>
  <c r="Q153" i="3" a="1"/>
  <c r="Q153" i="3" s="1"/>
  <c r="AS153" i="3" a="1"/>
  <c r="AS153" i="3" s="1"/>
  <c r="AH12" i="3" a="1"/>
  <c r="AH12" i="3" s="1"/>
  <c r="F23" i="3" a="1"/>
  <c r="F23" i="3" s="1"/>
  <c r="Q12" i="3" a="1"/>
  <c r="Q12" i="3" s="1"/>
  <c r="AH23" i="3" a="1"/>
  <c r="AH23" i="3" s="1"/>
  <c r="AS12" i="3" a="1"/>
  <c r="AS12" i="3" s="1"/>
  <c r="O12" i="3" a="1"/>
  <c r="O12" i="3" s="1"/>
  <c r="Q23" i="3" a="1"/>
  <c r="Q23" i="3" s="1"/>
  <c r="AQ12" i="3" a="1"/>
  <c r="AQ12" i="3" s="1"/>
  <c r="N12" i="3" a="1"/>
  <c r="N12" i="3" s="1"/>
  <c r="AS23" i="3" a="1"/>
  <c r="AS23" i="3" s="1"/>
  <c r="O23" i="3" a="1"/>
  <c r="O23" i="3" s="1"/>
  <c r="AP12" i="3" a="1"/>
  <c r="AP12" i="3" s="1"/>
  <c r="L12" i="3" a="1"/>
  <c r="L12" i="3" s="1"/>
  <c r="AQ23" i="3" a="1"/>
  <c r="AQ23" i="3" s="1"/>
  <c r="N23" i="3" a="1"/>
  <c r="N23" i="3" s="1"/>
  <c r="AN12" i="3" a="1"/>
  <c r="AN12" i="3" s="1"/>
  <c r="AP23" i="3" a="1"/>
  <c r="AP23" i="3" s="1"/>
  <c r="L23" i="3" a="1"/>
  <c r="L23" i="3" s="1"/>
  <c r="AN23" i="3" a="1"/>
  <c r="AN23" i="3" s="1"/>
  <c r="F12" i="3" a="1"/>
  <c r="F12" i="3" s="1"/>
  <c r="L556" i="3" a="1"/>
  <c r="L556" i="3" s="1"/>
  <c r="Q556" i="3" a="1"/>
  <c r="Q556" i="3" s="1"/>
  <c r="N556" i="3" a="1"/>
  <c r="N556" i="3" s="1"/>
  <c r="O556" i="3" a="1"/>
  <c r="O556" i="3" s="1"/>
  <c r="F556" i="3" a="1"/>
  <c r="F556" i="3" s="1"/>
  <c r="AS11" i="3" a="1"/>
  <c r="AS11" i="3" s="1"/>
  <c r="O11" i="3" a="1"/>
  <c r="O11" i="3" s="1"/>
  <c r="AQ11" i="3" a="1"/>
  <c r="AQ11" i="3" s="1"/>
  <c r="N11" i="3" a="1"/>
  <c r="N11" i="3" s="1"/>
  <c r="AP11" i="3" a="1"/>
  <c r="AP11" i="3" s="1"/>
  <c r="L11" i="3" a="1"/>
  <c r="L11" i="3" s="1"/>
  <c r="AN11" i="3" a="1"/>
  <c r="AN11" i="3" s="1"/>
  <c r="F11" i="3" a="1"/>
  <c r="F11" i="3" s="1"/>
  <c r="AH11" i="3" a="1"/>
  <c r="AH11" i="3" s="1"/>
  <c r="Q11" i="3" a="1"/>
  <c r="Q11" i="3" s="1"/>
  <c r="AQ248" i="3" a="1"/>
  <c r="AQ248" i="3" s="1"/>
  <c r="AP147" i="3" a="1"/>
  <c r="AP147" i="3" s="1"/>
  <c r="AS248" i="3" a="1"/>
  <c r="AS248" i="3" s="1"/>
  <c r="N147" i="3" a="1"/>
  <c r="N147" i="3" s="1"/>
  <c r="AP248" i="3" a="1"/>
  <c r="AP248" i="3" s="1"/>
  <c r="F248" i="3" a="1"/>
  <c r="F248" i="3" s="1"/>
  <c r="L147" i="3" a="1"/>
  <c r="L147" i="3" s="1"/>
  <c r="Q248" i="3" a="1"/>
  <c r="Q248" i="3" s="1"/>
  <c r="AH248" i="3" a="1"/>
  <c r="AH248" i="3" s="1"/>
  <c r="N248" i="3" a="1"/>
  <c r="N248" i="3" s="1"/>
  <c r="L248" i="3" a="1"/>
  <c r="L248" i="3" s="1"/>
  <c r="AN147" i="3" a="1"/>
  <c r="AN147" i="3" s="1"/>
  <c r="O147" i="3" a="1"/>
  <c r="O147" i="3" s="1"/>
  <c r="O248" i="3" a="1"/>
  <c r="O248" i="3" s="1"/>
  <c r="AS147" i="3" a="1"/>
  <c r="AS147" i="3" s="1"/>
  <c r="Q147" i="3" a="1"/>
  <c r="Q147" i="3" s="1"/>
  <c r="AQ147" i="3" a="1"/>
  <c r="AQ147" i="3" s="1"/>
  <c r="AH147" i="3" a="1"/>
  <c r="AH147" i="3" s="1"/>
  <c r="AN248" i="3" a="1"/>
  <c r="AN248" i="3" s="1"/>
  <c r="F147" i="3" a="1"/>
  <c r="F147" i="3" s="1"/>
  <c r="F347" i="3" a="1"/>
  <c r="F347" i="3" s="1"/>
  <c r="AM347" i="3" a="1"/>
  <c r="AM347" i="3" s="1"/>
  <c r="AH347" i="3" a="1"/>
  <c r="AH347" i="3" s="1"/>
  <c r="N347" i="3" a="1"/>
  <c r="N347" i="3" s="1"/>
  <c r="L347" i="3" a="1"/>
  <c r="L347" i="3" s="1"/>
  <c r="K347" i="3" a="1"/>
  <c r="K347" i="3" s="1"/>
  <c r="AQ347" i="3" a="1"/>
  <c r="AQ347" i="3" s="1"/>
  <c r="AP347" i="3" a="1"/>
  <c r="AP347" i="3" s="1"/>
  <c r="AN347" i="3" a="1"/>
  <c r="AN347" i="3" s="1"/>
  <c r="Q347" i="3" a="1"/>
  <c r="Q347" i="3" s="1"/>
  <c r="O347" i="3" a="1"/>
  <c r="O347" i="3" s="1"/>
  <c r="AS347" i="3" a="1"/>
  <c r="AS347" i="3" s="1"/>
  <c r="AQ272" i="5"/>
  <c r="AS469" i="5"/>
  <c r="AP433" i="3" a="1"/>
  <c r="AP433" i="3" s="1"/>
  <c r="AS433" i="3" a="1"/>
  <c r="AS433" i="3" s="1"/>
  <c r="O433" i="3" a="1"/>
  <c r="O433" i="3" s="1"/>
  <c r="AH152" i="3" a="1"/>
  <c r="AH152" i="3" s="1"/>
  <c r="N152" i="3" a="1"/>
  <c r="N152" i="3" s="1"/>
  <c r="AN433" i="3" a="1"/>
  <c r="AN433" i="3" s="1"/>
  <c r="Q152" i="3" a="1"/>
  <c r="Q152" i="3" s="1"/>
  <c r="N433" i="3" a="1"/>
  <c r="N433" i="3" s="1"/>
  <c r="O152" i="3" a="1"/>
  <c r="O152" i="3" s="1"/>
  <c r="L433" i="3" a="1"/>
  <c r="L433" i="3" s="1"/>
  <c r="AS152" i="3" a="1"/>
  <c r="AS152" i="3" s="1"/>
  <c r="AH433" i="3" a="1"/>
  <c r="AH433" i="3" s="1"/>
  <c r="Q433" i="3" a="1"/>
  <c r="Q433" i="3" s="1"/>
  <c r="F433" i="3" a="1"/>
  <c r="F433" i="3" s="1"/>
  <c r="AQ433" i="3" a="1"/>
  <c r="AQ433" i="3" s="1"/>
  <c r="AN152" i="3" a="1"/>
  <c r="AN152" i="3" s="1"/>
  <c r="F152" i="3" a="1"/>
  <c r="F152" i="3" s="1"/>
  <c r="L152" i="3" a="1"/>
  <c r="L152" i="3" s="1"/>
  <c r="AQ152" i="3" a="1"/>
  <c r="AQ152" i="3" s="1"/>
  <c r="AP152" i="3" a="1"/>
  <c r="AP152" i="3" s="1"/>
  <c r="AH22" i="3" a="1"/>
  <c r="AH22" i="3" s="1"/>
  <c r="AP10" i="3" a="1"/>
  <c r="AP10" i="3" s="1"/>
  <c r="L10" i="3" a="1"/>
  <c r="L10" i="3" s="1"/>
  <c r="Q22" i="3" a="1"/>
  <c r="Q22" i="3" s="1"/>
  <c r="AN10" i="3" a="1"/>
  <c r="AN10" i="3" s="1"/>
  <c r="AS22" i="3" a="1"/>
  <c r="AS22" i="3" s="1"/>
  <c r="O22" i="3" a="1"/>
  <c r="O22" i="3" s="1"/>
  <c r="AQ22" i="3" a="1"/>
  <c r="AQ22" i="3" s="1"/>
  <c r="N22" i="3" a="1"/>
  <c r="N22" i="3" s="1"/>
  <c r="F10" i="3" a="1"/>
  <c r="F10" i="3" s="1"/>
  <c r="AP22" i="3" a="1"/>
  <c r="AP22" i="3" s="1"/>
  <c r="L22" i="3" a="1"/>
  <c r="L22" i="3" s="1"/>
  <c r="AH10" i="3" a="1"/>
  <c r="AH10" i="3" s="1"/>
  <c r="AN22" i="3" a="1"/>
  <c r="AN22" i="3" s="1"/>
  <c r="Q10" i="3" a="1"/>
  <c r="Q10" i="3" s="1"/>
  <c r="AS10" i="3" a="1"/>
  <c r="AS10" i="3" s="1"/>
  <c r="O10" i="3" a="1"/>
  <c r="O10" i="3" s="1"/>
  <c r="F22" i="3" a="1"/>
  <c r="F22" i="3" s="1"/>
  <c r="AQ10" i="3" a="1"/>
  <c r="AQ10" i="3" s="1"/>
  <c r="N10" i="3" a="1"/>
  <c r="N10" i="3" s="1"/>
  <c r="AN346" i="3" a="1"/>
  <c r="AN346" i="3" s="1"/>
  <c r="O346" i="3" a="1"/>
  <c r="O346" i="3" s="1"/>
  <c r="F346" i="3" a="1"/>
  <c r="F346" i="3" s="1"/>
  <c r="AS346" i="3" a="1"/>
  <c r="AS346" i="3" s="1"/>
  <c r="AH346" i="3" a="1"/>
  <c r="AH346" i="3" s="1"/>
  <c r="Q346" i="3" a="1"/>
  <c r="Q346" i="3" s="1"/>
  <c r="AP346" i="3" a="1"/>
  <c r="AP346" i="3" s="1"/>
  <c r="N346" i="3" a="1"/>
  <c r="N346" i="3" s="1"/>
  <c r="L346" i="3" a="1"/>
  <c r="L346" i="3" s="1"/>
  <c r="AQ346" i="3" a="1"/>
  <c r="AQ346" i="3" s="1"/>
  <c r="AP430" i="3" a="1"/>
  <c r="AP430" i="3" s="1"/>
  <c r="AQ430" i="3" a="1"/>
  <c r="AQ430" i="3" s="1"/>
  <c r="AN430" i="3" a="1"/>
  <c r="AN430" i="3" s="1"/>
  <c r="Q430" i="3" a="1"/>
  <c r="Q430" i="3" s="1"/>
  <c r="O430" i="3" a="1"/>
  <c r="O430" i="3" s="1"/>
  <c r="L430" i="3" a="1"/>
  <c r="L430" i="3" s="1"/>
  <c r="F430" i="3" a="1"/>
  <c r="F430" i="3" s="1"/>
  <c r="AS430" i="3" a="1"/>
  <c r="AS430" i="3" s="1"/>
  <c r="AH430" i="3" a="1"/>
  <c r="AH430" i="3" s="1"/>
  <c r="N430" i="3" a="1"/>
  <c r="N430" i="3" s="1"/>
  <c r="F553" i="3" a="1"/>
  <c r="F553" i="3" s="1"/>
  <c r="L553" i="3" a="1"/>
  <c r="L553" i="3" s="1"/>
  <c r="N553" i="3" a="1"/>
  <c r="N553" i="3" s="1"/>
  <c r="O553" i="3" a="1"/>
  <c r="O553" i="3" s="1"/>
  <c r="Q553" i="3" a="1"/>
  <c r="Q553" i="3" s="1"/>
  <c r="F637" i="3" a="1"/>
  <c r="F637" i="3" s="1"/>
  <c r="Q637" i="3" a="1"/>
  <c r="Q637" i="3" s="1"/>
  <c r="O637" i="3" a="1"/>
  <c r="O637" i="3" s="1"/>
  <c r="AS637" i="3" a="1"/>
  <c r="AS637" i="3" s="1"/>
  <c r="N637" i="3" a="1"/>
  <c r="N637" i="3" s="1"/>
  <c r="AQ637" i="3" a="1"/>
  <c r="AQ637" i="3" s="1"/>
  <c r="AH637" i="3" a="1"/>
  <c r="AH637" i="3" s="1"/>
  <c r="L637" i="3" a="1"/>
  <c r="L637" i="3" s="1"/>
  <c r="AP637" i="3" a="1"/>
  <c r="AP637" i="3" s="1"/>
  <c r="AN637" i="3" a="1"/>
  <c r="AN637" i="3" s="1"/>
  <c r="N351" i="3" a="1"/>
  <c r="N351" i="3" s="1"/>
  <c r="AS351" i="3" a="1"/>
  <c r="AS351" i="3" s="1"/>
  <c r="AH351" i="3" a="1"/>
  <c r="AH351" i="3" s="1"/>
  <c r="Q351" i="3" a="1"/>
  <c r="Q351" i="3" s="1"/>
  <c r="O351" i="3" a="1"/>
  <c r="O351" i="3" s="1"/>
  <c r="AQ351" i="3" a="1"/>
  <c r="AQ351" i="3" s="1"/>
  <c r="AP351" i="3" a="1"/>
  <c r="AP351" i="3" s="1"/>
  <c r="AN351" i="3" a="1"/>
  <c r="AN351" i="3" s="1"/>
  <c r="F351" i="3" a="1"/>
  <c r="F351" i="3" s="1"/>
  <c r="L351" i="3" a="1"/>
  <c r="L351" i="3" s="1"/>
  <c r="AS21" i="3" a="1"/>
  <c r="AS21" i="3" s="1"/>
  <c r="O21" i="3" a="1"/>
  <c r="O21" i="3" s="1"/>
  <c r="AQ21" i="3" a="1"/>
  <c r="AQ21" i="3" s="1"/>
  <c r="N21" i="3" a="1"/>
  <c r="N21" i="3" s="1"/>
  <c r="F9" i="3" a="1"/>
  <c r="F9" i="3" s="1"/>
  <c r="AP21" i="3" a="1"/>
  <c r="AP21" i="3" s="1"/>
  <c r="L21" i="3" a="1"/>
  <c r="L21" i="3" s="1"/>
  <c r="AH9" i="3" a="1"/>
  <c r="AH9" i="3" s="1"/>
  <c r="AN21" i="3" a="1"/>
  <c r="AN21" i="3" s="1"/>
  <c r="Q9" i="3" a="1"/>
  <c r="Q9" i="3" s="1"/>
  <c r="AS9" i="3" a="1"/>
  <c r="AS9" i="3" s="1"/>
  <c r="O9" i="3" a="1"/>
  <c r="O9" i="3" s="1"/>
  <c r="F21" i="3" a="1"/>
  <c r="F21" i="3" s="1"/>
  <c r="AQ9" i="3" a="1"/>
  <c r="AQ9" i="3" s="1"/>
  <c r="N9" i="3" a="1"/>
  <c r="N9" i="3" s="1"/>
  <c r="AH21" i="3" a="1"/>
  <c r="AH21" i="3" s="1"/>
  <c r="AP9" i="3" a="1"/>
  <c r="AP9" i="3" s="1"/>
  <c r="L9" i="3" a="1"/>
  <c r="L9" i="3" s="1"/>
  <c r="Q21" i="3" a="1"/>
  <c r="Q21" i="3" s="1"/>
  <c r="AN9" i="3" a="1"/>
  <c r="AN9" i="3" s="1"/>
  <c r="AQ344" i="3" a="1"/>
  <c r="AQ344" i="3" s="1"/>
  <c r="O344" i="3" a="1"/>
  <c r="O344" i="3" s="1"/>
  <c r="AH344" i="3" a="1"/>
  <c r="AH344" i="3" s="1"/>
  <c r="N344" i="3" a="1"/>
  <c r="N344" i="3" s="1"/>
  <c r="AS344" i="3" a="1"/>
  <c r="AS344" i="3" s="1"/>
  <c r="L344" i="3" a="1"/>
  <c r="L344" i="3" s="1"/>
  <c r="AN344" i="3" a="1"/>
  <c r="AN344" i="3" s="1"/>
  <c r="Q344" i="3" a="1"/>
  <c r="Q344" i="3" s="1"/>
  <c r="AP344" i="3" a="1"/>
  <c r="AP344" i="3" s="1"/>
  <c r="F344" i="3" a="1"/>
  <c r="F344" i="3" s="1"/>
  <c r="F552" i="3" a="1"/>
  <c r="F552" i="3" s="1"/>
  <c r="AJ552" i="3" s="1"/>
  <c r="O552" i="3" a="1"/>
  <c r="O552" i="3" s="1"/>
  <c r="N552" i="3" a="1"/>
  <c r="N552" i="3" s="1"/>
  <c r="Q552" i="3" a="1"/>
  <c r="Q552" i="3" s="1"/>
  <c r="L552" i="3" a="1"/>
  <c r="L552" i="3" s="1"/>
  <c r="AQ636" i="3" a="1"/>
  <c r="AQ636" i="3" s="1"/>
  <c r="AH636" i="3" a="1"/>
  <c r="AH636" i="3" s="1"/>
  <c r="Q636" i="3" a="1"/>
  <c r="Q636" i="3" s="1"/>
  <c r="AP636" i="3" a="1"/>
  <c r="AP636" i="3" s="1"/>
  <c r="O636" i="3" a="1"/>
  <c r="O636" i="3" s="1"/>
  <c r="N636" i="3" a="1"/>
  <c r="N636" i="3" s="1"/>
  <c r="AN636" i="3" a="1"/>
  <c r="AN636" i="3" s="1"/>
  <c r="L636" i="3" a="1"/>
  <c r="L636" i="3" s="1"/>
  <c r="AS636" i="3" a="1"/>
  <c r="AS636" i="3" s="1"/>
  <c r="F636" i="3" a="1"/>
  <c r="F636" i="3" s="1"/>
  <c r="Y394" i="5"/>
  <c r="Y398" i="5" s="1"/>
  <c r="O256" i="3" a="1"/>
  <c r="O256" i="3" s="1"/>
  <c r="AP256" i="3" a="1"/>
  <c r="AP256" i="3" s="1"/>
  <c r="N256" i="3" a="1"/>
  <c r="N256" i="3" s="1"/>
  <c r="AQ256" i="3" a="1"/>
  <c r="AQ256" i="3" s="1"/>
  <c r="L256" i="3" a="1"/>
  <c r="L256" i="3" s="1"/>
  <c r="AN256" i="3" a="1"/>
  <c r="AN256" i="3" s="1"/>
  <c r="AS256" i="3" a="1"/>
  <c r="AS256" i="3" s="1"/>
  <c r="Q256" i="3" a="1"/>
  <c r="Q256" i="3" s="1"/>
  <c r="AH256" i="3" a="1"/>
  <c r="AH256" i="3" s="1"/>
  <c r="F256" i="3" a="1"/>
  <c r="F256" i="3" s="1"/>
  <c r="AP20" i="3" a="1"/>
  <c r="AP20" i="3" s="1"/>
  <c r="L20" i="3" a="1"/>
  <c r="L20" i="3" s="1"/>
  <c r="AH8" i="3" a="1"/>
  <c r="AH8" i="3" s="1"/>
  <c r="AN20" i="3" a="1"/>
  <c r="AN20" i="3" s="1"/>
  <c r="Q8" i="3" a="1"/>
  <c r="Q8" i="3" s="1"/>
  <c r="AS8" i="3" a="1"/>
  <c r="AS8" i="3" s="1"/>
  <c r="O8" i="3" a="1"/>
  <c r="O8" i="3" s="1"/>
  <c r="F20" i="3" a="1"/>
  <c r="F20" i="3" s="1"/>
  <c r="AQ8" i="3" a="1"/>
  <c r="AQ8" i="3" s="1"/>
  <c r="N8" i="3" a="1"/>
  <c r="N8" i="3" s="1"/>
  <c r="AH20" i="3" a="1"/>
  <c r="AH20" i="3" s="1"/>
  <c r="AP8" i="3" a="1"/>
  <c r="AP8" i="3" s="1"/>
  <c r="L8" i="3" a="1"/>
  <c r="L8" i="3" s="1"/>
  <c r="Q20" i="3" a="1"/>
  <c r="Q20" i="3" s="1"/>
  <c r="AN8" i="3" a="1"/>
  <c r="AN8" i="3" s="1"/>
  <c r="AS20" i="3" a="1"/>
  <c r="AS20" i="3" s="1"/>
  <c r="O20" i="3" a="1"/>
  <c r="O20" i="3" s="1"/>
  <c r="AQ20" i="3" a="1"/>
  <c r="AQ20" i="3" s="1"/>
  <c r="N20" i="3" a="1"/>
  <c r="N20" i="3" s="1"/>
  <c r="F8" i="3" a="1"/>
  <c r="F8" i="3" s="1"/>
  <c r="N343" i="3" a="1"/>
  <c r="N343" i="3" s="1"/>
  <c r="AH151" i="3" a="1"/>
  <c r="AH151" i="3" s="1"/>
  <c r="Q151" i="3" a="1"/>
  <c r="Q151" i="3" s="1"/>
  <c r="F151" i="3" a="1"/>
  <c r="F151" i="3" s="1"/>
  <c r="AS343" i="3" a="1"/>
  <c r="AS343" i="3" s="1"/>
  <c r="F343" i="3" a="1"/>
  <c r="F343" i="3" s="1"/>
  <c r="AQ343" i="3" a="1"/>
  <c r="AQ343" i="3" s="1"/>
  <c r="AN343" i="3" a="1"/>
  <c r="AN343" i="3" s="1"/>
  <c r="Q343" i="3" a="1"/>
  <c r="Q343" i="3" s="1"/>
  <c r="AS151" i="3" a="1"/>
  <c r="AS151" i="3" s="1"/>
  <c r="L151" i="3" a="1"/>
  <c r="L151" i="3" s="1"/>
  <c r="O343" i="3" a="1"/>
  <c r="O343" i="3" s="1"/>
  <c r="L343" i="3" a="1"/>
  <c r="L343" i="3" s="1"/>
  <c r="AH343" i="3" a="1"/>
  <c r="AH343" i="3" s="1"/>
  <c r="AN151" i="3" a="1"/>
  <c r="AN151" i="3" s="1"/>
  <c r="AQ151" i="3" a="1"/>
  <c r="AQ151" i="3" s="1"/>
  <c r="AP151" i="3" a="1"/>
  <c r="AP151" i="3" s="1"/>
  <c r="AP343" i="3" a="1"/>
  <c r="AP343" i="3" s="1"/>
  <c r="O151" i="3" a="1"/>
  <c r="O151" i="3" s="1"/>
  <c r="N151" i="3" a="1"/>
  <c r="N151" i="3" s="1"/>
  <c r="Q551" i="3" a="1"/>
  <c r="Q551" i="3" s="1"/>
  <c r="O551" i="3" a="1"/>
  <c r="O551" i="3" s="1"/>
  <c r="N551" i="3" a="1"/>
  <c r="N551" i="3" s="1"/>
  <c r="F551" i="3" a="1"/>
  <c r="F551" i="3" s="1"/>
  <c r="L551" i="3" a="1"/>
  <c r="L551" i="3" s="1"/>
  <c r="AY469" i="5"/>
  <c r="AX469" i="5"/>
  <c r="L342" i="3" a="1"/>
  <c r="L342" i="3" s="1"/>
  <c r="AQ342" i="3" a="1"/>
  <c r="AQ342" i="3" s="1"/>
  <c r="AH342" i="3" a="1"/>
  <c r="AH342" i="3" s="1"/>
  <c r="Q342" i="3" a="1"/>
  <c r="Q342" i="3" s="1"/>
  <c r="AN150" i="3" a="1"/>
  <c r="AN150" i="3" s="1"/>
  <c r="AS342" i="3" a="1"/>
  <c r="AS342" i="3" s="1"/>
  <c r="Q150" i="3" a="1"/>
  <c r="Q150" i="3" s="1"/>
  <c r="O342" i="3" a="1"/>
  <c r="O342" i="3" s="1"/>
  <c r="AN342" i="3" a="1"/>
  <c r="AN342" i="3" s="1"/>
  <c r="AS150" i="3" a="1"/>
  <c r="AS150" i="3" s="1"/>
  <c r="AH150" i="3" a="1"/>
  <c r="AH150" i="3" s="1"/>
  <c r="F342" i="3" a="1"/>
  <c r="F342" i="3" s="1"/>
  <c r="AP150" i="3" a="1"/>
  <c r="AP150" i="3" s="1"/>
  <c r="O150" i="3" a="1"/>
  <c r="O150" i="3" s="1"/>
  <c r="AQ150" i="3" a="1"/>
  <c r="AQ150" i="3" s="1"/>
  <c r="N150" i="3" a="1"/>
  <c r="N150" i="3" s="1"/>
  <c r="N342" i="3" a="1"/>
  <c r="N342" i="3" s="1"/>
  <c r="L150" i="3" a="1"/>
  <c r="L150" i="3" s="1"/>
  <c r="AP342" i="3" a="1"/>
  <c r="AP342" i="3" s="1"/>
  <c r="F150" i="3" a="1"/>
  <c r="F150" i="3" s="1"/>
  <c r="Q635" i="3" a="1"/>
  <c r="Q635" i="3" s="1"/>
  <c r="O635" i="3" a="1"/>
  <c r="O635" i="3" s="1"/>
  <c r="AS635" i="3" a="1"/>
  <c r="AS635" i="3" s="1"/>
  <c r="N635" i="3" a="1"/>
  <c r="N635" i="3" s="1"/>
  <c r="L635" i="3" a="1"/>
  <c r="L635" i="3" s="1"/>
  <c r="AQ635" i="3" a="1"/>
  <c r="AQ635" i="3" s="1"/>
  <c r="AH635" i="3" a="1"/>
  <c r="AH635" i="3" s="1"/>
  <c r="AP635" i="3" a="1"/>
  <c r="AP635" i="3" s="1"/>
  <c r="AN635" i="3" a="1"/>
  <c r="AN635" i="3" s="1"/>
  <c r="F635" i="3" a="1"/>
  <c r="F635" i="3" s="1"/>
  <c r="AH155" i="3" a="1"/>
  <c r="AH155" i="3" s="1"/>
  <c r="O155" i="3" a="1"/>
  <c r="O155" i="3" s="1"/>
  <c r="AP155" i="3" a="1"/>
  <c r="AP155" i="3" s="1"/>
  <c r="Q155" i="3" a="1"/>
  <c r="Q155" i="3" s="1"/>
  <c r="F155" i="3" a="1"/>
  <c r="F155" i="3" s="1"/>
  <c r="L155" i="3" a="1"/>
  <c r="L155" i="3" s="1"/>
  <c r="AS155" i="3" a="1"/>
  <c r="AS155" i="3" s="1"/>
  <c r="AQ155" i="3" a="1"/>
  <c r="AQ155" i="3" s="1"/>
  <c r="AN155" i="3" a="1"/>
  <c r="AN155" i="3" s="1"/>
  <c r="N155" i="3" a="1"/>
  <c r="N155" i="3" s="1"/>
  <c r="AP24" i="3" a="1"/>
  <c r="AP24" i="3" s="1"/>
  <c r="L24" i="3" a="1"/>
  <c r="L24" i="3" s="1"/>
  <c r="AN24" i="3" a="1"/>
  <c r="AN24" i="3" s="1"/>
  <c r="F24" i="3" a="1"/>
  <c r="F24" i="3" s="1"/>
  <c r="AH24" i="3" a="1"/>
  <c r="AH24" i="3" s="1"/>
  <c r="Q24" i="3" a="1"/>
  <c r="Q24" i="3" s="1"/>
  <c r="AS24" i="3" a="1"/>
  <c r="AS24" i="3" s="1"/>
  <c r="O24" i="3" a="1"/>
  <c r="O24" i="3" s="1"/>
  <c r="AQ24" i="3" a="1"/>
  <c r="AQ24" i="3" s="1"/>
  <c r="N24" i="3" a="1"/>
  <c r="N24" i="3" s="1"/>
  <c r="AP254" i="3" a="1"/>
  <c r="AP254" i="3" s="1"/>
  <c r="L254" i="3" a="1"/>
  <c r="L254" i="3" s="1"/>
  <c r="AN254" i="3" a="1"/>
  <c r="AN254" i="3" s="1"/>
  <c r="F254" i="3" a="1"/>
  <c r="F254" i="3" s="1"/>
  <c r="N149" i="3" a="1"/>
  <c r="N149" i="3" s="1"/>
  <c r="AN149" i="3" a="1"/>
  <c r="AN149" i="3" s="1"/>
  <c r="Q254" i="3" a="1"/>
  <c r="Q254" i="3" s="1"/>
  <c r="O149" i="3" a="1"/>
  <c r="O149" i="3" s="1"/>
  <c r="AP149" i="3" a="1"/>
  <c r="AP149" i="3" s="1"/>
  <c r="L149" i="3" a="1"/>
  <c r="L149" i="3" s="1"/>
  <c r="AS149" i="3" a="1"/>
  <c r="AS149" i="3" s="1"/>
  <c r="AQ149" i="3" a="1"/>
  <c r="AQ149" i="3" s="1"/>
  <c r="O254" i="3" a="1"/>
  <c r="O254" i="3" s="1"/>
  <c r="AS254" i="3" a="1"/>
  <c r="AS254" i="3" s="1"/>
  <c r="N254" i="3" a="1"/>
  <c r="N254" i="3" s="1"/>
  <c r="AH149" i="3" a="1"/>
  <c r="AH149" i="3" s="1"/>
  <c r="F149" i="3" a="1"/>
  <c r="F149" i="3" s="1"/>
  <c r="AQ254" i="3" a="1"/>
  <c r="AQ254" i="3" s="1"/>
  <c r="AH254" i="3" a="1"/>
  <c r="AH254" i="3" s="1"/>
  <c r="Q149" i="3" a="1"/>
  <c r="Q149" i="3" s="1"/>
  <c r="L350" i="3" a="1"/>
  <c r="L350" i="3" s="1"/>
  <c r="AQ350" i="3" a="1"/>
  <c r="AQ350" i="3" s="1"/>
  <c r="AH350" i="3" a="1"/>
  <c r="AH350" i="3" s="1"/>
  <c r="O350" i="3" a="1"/>
  <c r="O350" i="3" s="1"/>
  <c r="N350" i="3" a="1"/>
  <c r="N350" i="3" s="1"/>
  <c r="AS350" i="3" a="1"/>
  <c r="AS350" i="3" s="1"/>
  <c r="AP350" i="3" a="1"/>
  <c r="AP350" i="3" s="1"/>
  <c r="AN350" i="3" a="1"/>
  <c r="AN350" i="3" s="1"/>
  <c r="Q350" i="3" a="1"/>
  <c r="Q350" i="3" s="1"/>
  <c r="F350" i="3" a="1"/>
  <c r="F350" i="3" s="1"/>
  <c r="AS429" i="3" a="1"/>
  <c r="AS429" i="3" s="1"/>
  <c r="F429" i="3" a="1"/>
  <c r="F429" i="3" s="1"/>
  <c r="AP429" i="3" a="1"/>
  <c r="AP429" i="3" s="1"/>
  <c r="N429" i="3" a="1"/>
  <c r="N429" i="3" s="1"/>
  <c r="L429" i="3" a="1"/>
  <c r="L429" i="3" s="1"/>
  <c r="AN429" i="3" a="1"/>
  <c r="AN429" i="3" s="1"/>
  <c r="AH429" i="3" a="1"/>
  <c r="AH429" i="3" s="1"/>
  <c r="Q429" i="3" a="1"/>
  <c r="Q429" i="3" s="1"/>
  <c r="AQ429" i="3" a="1"/>
  <c r="AQ429" i="3" s="1"/>
  <c r="O429" i="3" a="1"/>
  <c r="O429" i="3" s="1"/>
  <c r="AH634" i="3" a="1"/>
  <c r="AH634" i="3" s="1"/>
  <c r="O634" i="3" a="1"/>
  <c r="O634" i="3" s="1"/>
  <c r="AP634" i="3" a="1"/>
  <c r="AP634" i="3" s="1"/>
  <c r="N634" i="3" a="1"/>
  <c r="N634" i="3" s="1"/>
  <c r="L634" i="3" a="1"/>
  <c r="L634" i="3" s="1"/>
  <c r="AN634" i="3" a="1"/>
  <c r="AN634" i="3" s="1"/>
  <c r="F634" i="3" a="1"/>
  <c r="F634" i="3" s="1"/>
  <c r="AS634" i="3" a="1"/>
  <c r="AS634" i="3" s="1"/>
  <c r="AQ634" i="3" a="1"/>
  <c r="AQ634" i="3" s="1"/>
  <c r="Q634" i="3" a="1"/>
  <c r="Q634" i="3" s="1"/>
  <c r="AD461" i="5"/>
  <c r="AQ469" i="5"/>
  <c r="BE469" i="5"/>
  <c r="BQ469" i="5"/>
  <c r="BP469" i="5"/>
  <c r="BL469" i="5"/>
  <c r="BH469" i="5"/>
  <c r="BD469" i="5"/>
  <c r="AZ469" i="5"/>
  <c r="AV469" i="5"/>
  <c r="AR469" i="5"/>
  <c r="BO469" i="5"/>
  <c r="BI469" i="5"/>
  <c r="BT469" i="5"/>
  <c r="BU469" i="5"/>
  <c r="AW469" i="5"/>
  <c r="BB469" i="5"/>
  <c r="BK469" i="5"/>
  <c r="BC469" i="5"/>
  <c r="AU469" i="5"/>
  <c r="BG469" i="5"/>
  <c r="AJ461" i="5"/>
  <c r="AB461" i="5"/>
  <c r="AI461" i="5"/>
  <c r="AA461" i="5"/>
  <c r="AH461" i="5"/>
  <c r="Z461" i="5"/>
  <c r="AO461" i="5"/>
  <c r="AG461" i="5"/>
  <c r="Y461" i="5"/>
  <c r="AL461" i="5"/>
  <c r="AN461" i="5"/>
  <c r="AF461" i="5"/>
  <c r="X461" i="5"/>
  <c r="AM461" i="5"/>
  <c r="AE461" i="5"/>
  <c r="AA394" i="5"/>
  <c r="AA398" i="5" s="1"/>
  <c r="AE157" i="5"/>
  <c r="W157" i="5"/>
  <c r="N157" i="5"/>
  <c r="AC157" i="5"/>
  <c r="BL272" i="5"/>
  <c r="AP424" i="5"/>
  <c r="X157" i="5"/>
  <c r="H264" i="5"/>
  <c r="V157" i="5"/>
  <c r="AL157" i="5"/>
  <c r="BI167" i="5"/>
  <c r="AA193" i="5"/>
  <c r="AP241" i="5"/>
  <c r="AU272" i="5"/>
  <c r="AN197" i="5"/>
  <c r="BJ249" i="5"/>
  <c r="AT272" i="5"/>
  <c r="AH394" i="5"/>
  <c r="AH398" i="5" s="1"/>
  <c r="AN157" i="5"/>
  <c r="H193" i="5"/>
  <c r="AN394" i="5"/>
  <c r="AN398" i="5" s="1"/>
  <c r="Z394" i="5"/>
  <c r="Z398" i="5" s="1"/>
  <c r="AM157" i="5"/>
  <c r="S193" i="5"/>
  <c r="BB221" i="5"/>
  <c r="AC394" i="5"/>
  <c r="AC398" i="5" s="1"/>
  <c r="AF157" i="5"/>
  <c r="BT272" i="5"/>
  <c r="W337" i="5"/>
  <c r="AJ157" i="5"/>
  <c r="AI157" i="5"/>
  <c r="P157" i="5"/>
  <c r="AK157" i="5"/>
  <c r="AB157" i="5"/>
  <c r="O157" i="5"/>
  <c r="L157" i="5"/>
  <c r="AA157" i="5"/>
  <c r="K157" i="5"/>
  <c r="T157" i="5"/>
  <c r="S157" i="5"/>
  <c r="AG157" i="5"/>
  <c r="AZ167" i="5"/>
  <c r="P201" i="5"/>
  <c r="J201" i="5"/>
  <c r="AP221" i="5"/>
  <c r="AO157" i="5"/>
  <c r="BQ167" i="5"/>
  <c r="O201" i="5"/>
  <c r="I201" i="5"/>
  <c r="AG197" i="5"/>
  <c r="K193" i="5"/>
  <c r="AP210" i="5"/>
  <c r="BG217" i="5"/>
  <c r="AX245" i="5"/>
  <c r="AP177" i="5"/>
  <c r="AQ177" i="5"/>
  <c r="AM201" i="5"/>
  <c r="BM245" i="5"/>
  <c r="BE245" i="5"/>
  <c r="BI177" i="5"/>
  <c r="P197" i="5"/>
  <c r="BD245" i="5"/>
  <c r="AO394" i="5"/>
  <c r="AD157" i="5"/>
  <c r="U157" i="5"/>
  <c r="Q157" i="5"/>
  <c r="M157" i="5"/>
  <c r="I157" i="5"/>
  <c r="BQ241" i="5"/>
  <c r="Y157" i="5"/>
  <c r="H201" i="5"/>
  <c r="AQ225" i="5"/>
  <c r="BF221" i="5"/>
  <c r="AW217" i="5"/>
  <c r="AI394" i="5"/>
  <c r="AI398" i="5" s="1"/>
  <c r="BU409" i="5"/>
  <c r="BU413" i="5" s="1"/>
  <c r="BE409" i="5"/>
  <c r="BE413" i="5" s="1"/>
  <c r="BI221" i="5"/>
  <c r="AR245" i="5"/>
  <c r="AW241" i="5"/>
  <c r="Z264" i="5"/>
  <c r="AP409" i="5"/>
  <c r="AP413" i="5" s="1"/>
  <c r="BO409" i="5"/>
  <c r="BO413" i="5" s="1"/>
  <c r="AV249" i="5"/>
  <c r="BT249" i="5"/>
  <c r="AZ249" i="5"/>
  <c r="BH272" i="5"/>
  <c r="AP245" i="5"/>
  <c r="AY249" i="5"/>
  <c r="AN264" i="5"/>
  <c r="X394" i="5"/>
  <c r="X398" i="5" s="1"/>
  <c r="BM409" i="5"/>
  <c r="BM413" i="5" s="1"/>
  <c r="AW409" i="5"/>
  <c r="AW413" i="5" s="1"/>
  <c r="BJ245" i="5"/>
  <c r="BA241" i="5"/>
  <c r="AL394" i="5"/>
  <c r="AL398" i="5" s="1"/>
  <c r="AD394" i="5"/>
  <c r="AD398" i="5" s="1"/>
  <c r="BE241" i="5"/>
  <c r="AB264" i="5"/>
  <c r="AK394" i="5"/>
  <c r="AK398" i="5" s="1"/>
  <c r="BB409" i="5"/>
  <c r="BB413" i="5" s="1"/>
  <c r="AP225" i="5"/>
  <c r="AP217" i="5"/>
  <c r="BG225" i="5"/>
  <c r="AP249" i="5"/>
  <c r="AR272" i="5"/>
  <c r="AJ394" i="5"/>
  <c r="AJ398" i="5" s="1"/>
  <c r="AB394" i="5"/>
  <c r="AB398" i="5" s="1"/>
  <c r="AH157" i="5"/>
  <c r="Z157" i="5"/>
  <c r="R157" i="5"/>
  <c r="J157" i="5"/>
  <c r="H157" i="5"/>
  <c r="AP95" i="5"/>
  <c r="AW177" i="5"/>
  <c r="N201" i="5"/>
  <c r="BP167" i="5"/>
  <c r="BE167" i="5"/>
  <c r="BM177" i="5"/>
  <c r="X197" i="5"/>
  <c r="AP167" i="5"/>
  <c r="BU167" i="5"/>
  <c r="AX167" i="5"/>
  <c r="BA177" i="5"/>
  <c r="O197" i="5"/>
  <c r="Q193" i="5"/>
  <c r="BG221" i="5"/>
  <c r="AZ221" i="5"/>
  <c r="BK217" i="5"/>
  <c r="BA167" i="5"/>
  <c r="AW167" i="5"/>
  <c r="AR167" i="5"/>
  <c r="AU217" i="5"/>
  <c r="AS177" i="5"/>
  <c r="AD201" i="5"/>
  <c r="BO217" i="5"/>
  <c r="BM167" i="5"/>
  <c r="BB167" i="5"/>
  <c r="AV167" i="5"/>
  <c r="AR177" i="5"/>
  <c r="AS217" i="5"/>
  <c r="BR167" i="5"/>
  <c r="H186" i="5"/>
  <c r="H197" i="5"/>
  <c r="AO201" i="5"/>
  <c r="AY221" i="5"/>
  <c r="AS167" i="5"/>
  <c r="BF234" i="5"/>
  <c r="BF167" i="5"/>
  <c r="BT177" i="5"/>
  <c r="BL177" i="5"/>
  <c r="BK177" i="5"/>
  <c r="BJ177" i="5"/>
  <c r="M201" i="5"/>
  <c r="BC225" i="5"/>
  <c r="BQ221" i="5"/>
  <c r="BJ221" i="5"/>
  <c r="AT221" i="5"/>
  <c r="BC217" i="5"/>
  <c r="BU217" i="5"/>
  <c r="BQ217" i="5"/>
  <c r="BM217" i="5"/>
  <c r="BI217" i="5"/>
  <c r="BE217" i="5"/>
  <c r="BA217" i="5"/>
  <c r="BU241" i="5"/>
  <c r="BK167" i="5"/>
  <c r="BJ167" i="5"/>
  <c r="BE177" i="5"/>
  <c r="BN177" i="5"/>
  <c r="AI201" i="5"/>
  <c r="Q201" i="5"/>
  <c r="L201" i="5"/>
  <c r="AH197" i="5"/>
  <c r="L197" i="5"/>
  <c r="O193" i="5"/>
  <c r="Y193" i="5"/>
  <c r="U193" i="5"/>
  <c r="M193" i="5"/>
  <c r="I193" i="5"/>
  <c r="AN186" i="5"/>
  <c r="AF186" i="5"/>
  <c r="X186" i="5"/>
  <c r="P186" i="5"/>
  <c r="BR221" i="5"/>
  <c r="BS217" i="5"/>
  <c r="AX210" i="5"/>
  <c r="AQ241" i="5"/>
  <c r="AJ264" i="5"/>
  <c r="AV272" i="5"/>
  <c r="BN167" i="5"/>
  <c r="BD177" i="5"/>
  <c r="U201" i="5"/>
  <c r="AO197" i="5"/>
  <c r="AI197" i="5"/>
  <c r="AC197" i="5"/>
  <c r="W197" i="5"/>
  <c r="K197" i="5"/>
  <c r="AE193" i="5"/>
  <c r="BM225" i="5"/>
  <c r="BH225" i="5"/>
  <c r="AR225" i="5"/>
  <c r="AX221" i="5"/>
  <c r="AR221" i="5"/>
  <c r="AQ217" i="5"/>
  <c r="BS210" i="5"/>
  <c r="BK210" i="5"/>
  <c r="BC210" i="5"/>
  <c r="AU210" i="5"/>
  <c r="AV245" i="5"/>
  <c r="AD264" i="5"/>
  <c r="AH201" i="5"/>
  <c r="Y201" i="5"/>
  <c r="K201" i="5"/>
  <c r="AB197" i="5"/>
  <c r="V197" i="5"/>
  <c r="J197" i="5"/>
  <c r="AS225" i="5"/>
  <c r="BS221" i="5"/>
  <c r="BN221" i="5"/>
  <c r="BC221" i="5"/>
  <c r="BP249" i="5"/>
  <c r="BP245" i="5"/>
  <c r="BM241" i="5"/>
  <c r="AU177" i="5"/>
  <c r="AC201" i="5"/>
  <c r="U197" i="5"/>
  <c r="I197" i="5"/>
  <c r="AI193" i="5"/>
  <c r="BL225" i="5"/>
  <c r="AV225" i="5"/>
  <c r="AW221" i="5"/>
  <c r="AQ221" i="5"/>
  <c r="AY217" i="5"/>
  <c r="BD249" i="5"/>
  <c r="BO249" i="5"/>
  <c r="AS241" i="5"/>
  <c r="W264" i="5"/>
  <c r="AU167" i="5"/>
  <c r="AT167" i="5"/>
  <c r="AG201" i="5"/>
  <c r="W193" i="5"/>
  <c r="BK225" i="5"/>
  <c r="AU225" i="5"/>
  <c r="BH221" i="5"/>
  <c r="BN245" i="5"/>
  <c r="AS245" i="5"/>
  <c r="BO241" i="5"/>
  <c r="AV177" i="5"/>
  <c r="BC177" i="5"/>
  <c r="BB177" i="5"/>
  <c r="AK201" i="5"/>
  <c r="AF197" i="5"/>
  <c r="N197" i="5"/>
  <c r="AM193" i="5"/>
  <c r="AW225" i="5"/>
  <c r="BM221" i="5"/>
  <c r="BA221" i="5"/>
  <c r="AL264" i="5"/>
  <c r="AP272" i="5"/>
  <c r="BL245" i="5"/>
  <c r="BU245" i="5"/>
  <c r="BR245" i="5"/>
  <c r="BF245" i="5"/>
  <c r="BI241" i="5"/>
  <c r="BN272" i="5"/>
  <c r="BN210" i="5"/>
  <c r="BF210" i="5"/>
  <c r="BF249" i="5"/>
  <c r="BQ245" i="5"/>
  <c r="AZ245" i="5"/>
  <c r="AT245" i="5"/>
  <c r="AU241" i="5"/>
  <c r="AX234" i="5"/>
  <c r="AS272" i="5"/>
  <c r="AC337" i="5"/>
  <c r="AM394" i="5"/>
  <c r="AM398" i="5" s="1"/>
  <c r="AF394" i="5"/>
  <c r="AF398" i="5" s="1"/>
  <c r="AU409" i="5"/>
  <c r="AU413" i="5" s="1"/>
  <c r="BJ409" i="5"/>
  <c r="BJ413" i="5" s="1"/>
  <c r="AT409" i="5"/>
  <c r="AT413" i="5" s="1"/>
  <c r="BN409" i="5"/>
  <c r="BN413" i="5" s="1"/>
  <c r="BI409" i="5"/>
  <c r="BI413" i="5" s="1"/>
  <c r="AX409" i="5"/>
  <c r="AX413" i="5" s="1"/>
  <c r="BU249" i="5"/>
  <c r="BE249" i="5"/>
  <c r="AE394" i="5"/>
  <c r="AE398" i="5" s="1"/>
  <c r="AH337" i="5"/>
  <c r="AX272" i="5"/>
  <c r="AG394" i="5"/>
  <c r="AG398" i="5" s="1"/>
  <c r="BG409" i="5"/>
  <c r="BG413" i="5" s="1"/>
  <c r="BN249" i="5"/>
  <c r="AX249" i="5"/>
  <c r="AS249" i="5"/>
  <c r="BC245" i="5"/>
  <c r="BI245" i="5"/>
  <c r="AW245" i="5"/>
  <c r="BK241" i="5"/>
  <c r="BN234" i="5"/>
  <c r="BI272" i="5"/>
  <c r="W394" i="5"/>
  <c r="W398" i="5" s="1"/>
  <c r="BR409" i="5"/>
  <c r="BR413" i="5" s="1"/>
  <c r="BQ409" i="5"/>
  <c r="BQ413" i="5" s="1"/>
  <c r="BF409" i="5"/>
  <c r="BF413" i="5" s="1"/>
  <c r="BA409" i="5"/>
  <c r="BA413" i="5" s="1"/>
  <c r="AQ409" i="5"/>
  <c r="AQ413" i="5" s="1"/>
  <c r="AB337" i="5"/>
  <c r="AS409" i="5"/>
  <c r="AS413" i="5" s="1"/>
  <c r="AD337" i="5"/>
  <c r="AF337" i="5"/>
  <c r="BK409" i="5"/>
  <c r="BK413" i="5" s="1"/>
  <c r="BC409" i="5"/>
  <c r="BC413" i="5" s="1"/>
  <c r="BT409" i="5"/>
  <c r="BT413" i="5" s="1"/>
  <c r="BP409" i="5"/>
  <c r="BP413" i="5" s="1"/>
  <c r="BL409" i="5"/>
  <c r="BL413" i="5" s="1"/>
  <c r="BH409" i="5"/>
  <c r="BH413" i="5" s="1"/>
  <c r="BD409" i="5"/>
  <c r="BD413" i="5" s="1"/>
  <c r="AZ409" i="5"/>
  <c r="AZ413" i="5" s="1"/>
  <c r="AV409" i="5"/>
  <c r="AV413" i="5" s="1"/>
  <c r="AR409" i="5"/>
  <c r="AR413" i="5" s="1"/>
  <c r="AK337" i="5"/>
  <c r="BS409" i="5"/>
  <c r="BS413" i="5" s="1"/>
  <c r="AY409" i="5"/>
  <c r="AY413" i="5" s="1"/>
  <c r="AE337" i="5"/>
  <c r="AG337" i="5"/>
  <c r="AA337" i="5"/>
  <c r="Z337" i="5"/>
  <c r="AJ337" i="5"/>
  <c r="AM337" i="5"/>
  <c r="AO337" i="5"/>
  <c r="AI337" i="5"/>
  <c r="Y337" i="5"/>
  <c r="AL337" i="5"/>
  <c r="AN337" i="5"/>
  <c r="X337" i="5"/>
  <c r="BS272" i="5"/>
  <c r="BO272" i="5"/>
  <c r="BK272" i="5"/>
  <c r="BC272" i="5"/>
  <c r="AY272" i="5"/>
  <c r="BA272" i="5"/>
  <c r="BD272" i="5"/>
  <c r="AZ272" i="5"/>
  <c r="BF272" i="5"/>
  <c r="BR272" i="5"/>
  <c r="BJ272" i="5"/>
  <c r="BB272" i="5"/>
  <c r="BP272" i="5"/>
  <c r="BU272" i="5"/>
  <c r="BM272" i="5"/>
  <c r="BE272" i="5"/>
  <c r="AW272" i="5"/>
  <c r="BQ272" i="5"/>
  <c r="U264" i="5"/>
  <c r="AK264" i="5"/>
  <c r="AC264" i="5"/>
  <c r="AH264" i="5"/>
  <c r="M264" i="5"/>
  <c r="AG264" i="5"/>
  <c r="T264" i="5"/>
  <c r="P264" i="5"/>
  <c r="L264" i="5"/>
  <c r="Y264" i="5"/>
  <c r="AF264" i="5"/>
  <c r="X264" i="5"/>
  <c r="S264" i="5"/>
  <c r="O264" i="5"/>
  <c r="K264" i="5"/>
  <c r="Q264" i="5"/>
  <c r="AM264" i="5"/>
  <c r="AI264" i="5"/>
  <c r="AE264" i="5"/>
  <c r="AA264" i="5"/>
  <c r="V264" i="5"/>
  <c r="R264" i="5"/>
  <c r="N264" i="5"/>
  <c r="J264" i="5"/>
  <c r="AO264" i="5"/>
  <c r="I264" i="5"/>
  <c r="BK249" i="5"/>
  <c r="AU249" i="5"/>
  <c r="BI249" i="5"/>
  <c r="BS249" i="5"/>
  <c r="BH249" i="5"/>
  <c r="BC249" i="5"/>
  <c r="BS241" i="5"/>
  <c r="BG241" i="5"/>
  <c r="BC241" i="5"/>
  <c r="AY241" i="5"/>
  <c r="BM249" i="5"/>
  <c r="AW249" i="5"/>
  <c r="AR249" i="5"/>
  <c r="BT245" i="5"/>
  <c r="BH245" i="5"/>
  <c r="BB245" i="5"/>
  <c r="BR249" i="5"/>
  <c r="BL249" i="5"/>
  <c r="BG249" i="5"/>
  <c r="BB249" i="5"/>
  <c r="BK245" i="5"/>
  <c r="BS245" i="5"/>
  <c r="BQ249" i="5"/>
  <c r="BA249" i="5"/>
  <c r="AQ249" i="5"/>
  <c r="BA245" i="5"/>
  <c r="AU245" i="5"/>
  <c r="BT234" i="5"/>
  <c r="BG234" i="5"/>
  <c r="BA234" i="5"/>
  <c r="AT234" i="5"/>
  <c r="BG245" i="5"/>
  <c r="BS234" i="5"/>
  <c r="BM234" i="5"/>
  <c r="AZ234" i="5"/>
  <c r="BR234" i="5"/>
  <c r="BL234" i="5"/>
  <c r="AY234" i="5"/>
  <c r="AS234" i="5"/>
  <c r="BO245" i="5"/>
  <c r="BR241" i="5"/>
  <c r="BN241" i="5"/>
  <c r="BJ241" i="5"/>
  <c r="BF241" i="5"/>
  <c r="BB241" i="5"/>
  <c r="AX241" i="5"/>
  <c r="AT241" i="5"/>
  <c r="BK234" i="5"/>
  <c r="BE234" i="5"/>
  <c r="AR234" i="5"/>
  <c r="BQ234" i="5"/>
  <c r="BJ234" i="5"/>
  <c r="BD234" i="5"/>
  <c r="AQ234" i="5"/>
  <c r="AQ245" i="5"/>
  <c r="BP234" i="5"/>
  <c r="BC234" i="5"/>
  <c r="AW234" i="5"/>
  <c r="BO234" i="5"/>
  <c r="BI234" i="5"/>
  <c r="BB234" i="5"/>
  <c r="AV234" i="5"/>
  <c r="AY245" i="5"/>
  <c r="BT241" i="5"/>
  <c r="BP241" i="5"/>
  <c r="BL241" i="5"/>
  <c r="BH241" i="5"/>
  <c r="BD241" i="5"/>
  <c r="AZ241" i="5"/>
  <c r="AV241" i="5"/>
  <c r="AR241" i="5"/>
  <c r="BU234" i="5"/>
  <c r="BH234" i="5"/>
  <c r="AU234" i="5"/>
  <c r="BR225" i="5"/>
  <c r="BB225" i="5"/>
  <c r="BQ225" i="5"/>
  <c r="BA225" i="5"/>
  <c r="BF225" i="5"/>
  <c r="BL221" i="5"/>
  <c r="AV221" i="5"/>
  <c r="BP225" i="5"/>
  <c r="BE225" i="5"/>
  <c r="AZ225" i="5"/>
  <c r="BU225" i="5"/>
  <c r="BO225" i="5"/>
  <c r="BJ225" i="5"/>
  <c r="AY225" i="5"/>
  <c r="AT225" i="5"/>
  <c r="BP221" i="5"/>
  <c r="BT225" i="5"/>
  <c r="BI225" i="5"/>
  <c r="BD225" i="5"/>
  <c r="BU221" i="5"/>
  <c r="BE221" i="5"/>
  <c r="BS225" i="5"/>
  <c r="BN225" i="5"/>
  <c r="AX225" i="5"/>
  <c r="BT221" i="5"/>
  <c r="BO221" i="5"/>
  <c r="BD221" i="5"/>
  <c r="AS221" i="5"/>
  <c r="BK221" i="5"/>
  <c r="BR210" i="5"/>
  <c r="BJ210" i="5"/>
  <c r="BB210" i="5"/>
  <c r="AT210" i="5"/>
  <c r="BQ210" i="5"/>
  <c r="BI210" i="5"/>
  <c r="BA210" i="5"/>
  <c r="AS210" i="5"/>
  <c r="BR217" i="5"/>
  <c r="BN217" i="5"/>
  <c r="BJ217" i="5"/>
  <c r="BF217" i="5"/>
  <c r="BB217" i="5"/>
  <c r="AX217" i="5"/>
  <c r="AT217" i="5"/>
  <c r="BP210" i="5"/>
  <c r="BH210" i="5"/>
  <c r="AZ210" i="5"/>
  <c r="AR210" i="5"/>
  <c r="BO210" i="5"/>
  <c r="BG210" i="5"/>
  <c r="AY210" i="5"/>
  <c r="AQ210" i="5"/>
  <c r="AU221" i="5"/>
  <c r="BU210" i="5"/>
  <c r="BM210" i="5"/>
  <c r="BE210" i="5"/>
  <c r="AW210" i="5"/>
  <c r="BT217" i="5"/>
  <c r="BP217" i="5"/>
  <c r="BL217" i="5"/>
  <c r="BH217" i="5"/>
  <c r="BD217" i="5"/>
  <c r="AZ217" i="5"/>
  <c r="AV217" i="5"/>
  <c r="AR217" i="5"/>
  <c r="BT210" i="5"/>
  <c r="BL210" i="5"/>
  <c r="BD210" i="5"/>
  <c r="AV210" i="5"/>
  <c r="T201" i="5"/>
  <c r="AL201" i="5"/>
  <c r="X201" i="5"/>
  <c r="AA197" i="5"/>
  <c r="AB201" i="5"/>
  <c r="S201" i="5"/>
  <c r="R197" i="5"/>
  <c r="AM197" i="5"/>
  <c r="Z197" i="5"/>
  <c r="T197" i="5"/>
  <c r="AF201" i="5"/>
  <c r="W201" i="5"/>
  <c r="Y197" i="5"/>
  <c r="S197" i="5"/>
  <c r="AJ201" i="5"/>
  <c r="AA201" i="5"/>
  <c r="R201" i="5"/>
  <c r="AL197" i="5"/>
  <c r="AE197" i="5"/>
  <c r="AG193" i="5"/>
  <c r="AN201" i="5"/>
  <c r="AE201" i="5"/>
  <c r="V201" i="5"/>
  <c r="AK197" i="5"/>
  <c r="Q197" i="5"/>
  <c r="Z201" i="5"/>
  <c r="AJ197" i="5"/>
  <c r="AD197" i="5"/>
  <c r="AO193" i="5"/>
  <c r="AK193" i="5"/>
  <c r="AC193" i="5"/>
  <c r="M197" i="5"/>
  <c r="AL193" i="5"/>
  <c r="AH193" i="5"/>
  <c r="AD193" i="5"/>
  <c r="Z193" i="5"/>
  <c r="V193" i="5"/>
  <c r="R193" i="5"/>
  <c r="N193" i="5"/>
  <c r="J193" i="5"/>
  <c r="AI186" i="5"/>
  <c r="AA186" i="5"/>
  <c r="S186" i="5"/>
  <c r="K186" i="5"/>
  <c r="AH186" i="5"/>
  <c r="Z186" i="5"/>
  <c r="R186" i="5"/>
  <c r="J186" i="5"/>
  <c r="AO186" i="5"/>
  <c r="AG186" i="5"/>
  <c r="Y186" i="5"/>
  <c r="Q186" i="5"/>
  <c r="I186" i="5"/>
  <c r="AN193" i="5"/>
  <c r="AJ193" i="5"/>
  <c r="AF193" i="5"/>
  <c r="AB193" i="5"/>
  <c r="X193" i="5"/>
  <c r="T193" i="5"/>
  <c r="P193" i="5"/>
  <c r="L193" i="5"/>
  <c r="AM186" i="5"/>
  <c r="AE186" i="5"/>
  <c r="W186" i="5"/>
  <c r="O186" i="5"/>
  <c r="AL186" i="5"/>
  <c r="AD186" i="5"/>
  <c r="V186" i="5"/>
  <c r="N186" i="5"/>
  <c r="AK186" i="5"/>
  <c r="AC186" i="5"/>
  <c r="U186" i="5"/>
  <c r="M186" i="5"/>
  <c r="AJ186" i="5"/>
  <c r="AB186" i="5"/>
  <c r="T186" i="5"/>
  <c r="L186" i="5"/>
  <c r="BS177" i="5"/>
  <c r="BR177" i="5"/>
  <c r="AZ177" i="5"/>
  <c r="BQ177" i="5"/>
  <c r="BH177" i="5"/>
  <c r="AY177" i="5"/>
  <c r="AT177" i="5"/>
  <c r="BP177" i="5"/>
  <c r="BG177" i="5"/>
  <c r="AX177" i="5"/>
  <c r="BU177" i="5"/>
  <c r="BO177" i="5"/>
  <c r="BF177" i="5"/>
  <c r="AQ167" i="5"/>
  <c r="BO167" i="5"/>
  <c r="BS167" i="5"/>
  <c r="BD167" i="5"/>
  <c r="BH167" i="5"/>
  <c r="AY167" i="5"/>
  <c r="BL167" i="5"/>
  <c r="BG167" i="5"/>
  <c r="BC167" i="5"/>
  <c r="BT167" i="5"/>
  <c r="BC108" i="5"/>
  <c r="Y78" i="5"/>
  <c r="BB112" i="5"/>
  <c r="BP112" i="5"/>
  <c r="AZ112" i="5"/>
  <c r="BF91" i="5"/>
  <c r="BF112" i="5"/>
  <c r="H74" i="5"/>
  <c r="AB78" i="5"/>
  <c r="T78" i="5"/>
  <c r="BL112" i="5"/>
  <c r="AV112" i="5"/>
  <c r="AQ112" i="5"/>
  <c r="BD95" i="5"/>
  <c r="AV95" i="5"/>
  <c r="BJ112" i="5"/>
  <c r="BO95" i="5"/>
  <c r="H126" i="5"/>
  <c r="BT95" i="5"/>
  <c r="BA112" i="5"/>
  <c r="AV108" i="5"/>
  <c r="AP51" i="5"/>
  <c r="AP112" i="5"/>
  <c r="BN112" i="5"/>
  <c r="BS108" i="5"/>
  <c r="BH91" i="5"/>
  <c r="L78" i="5"/>
  <c r="AQ95" i="5"/>
  <c r="AR112" i="5"/>
  <c r="BQ112" i="5"/>
  <c r="BR108" i="5"/>
  <c r="BB95" i="5"/>
  <c r="AP53" i="5"/>
  <c r="BU51" i="5"/>
  <c r="AE78" i="5"/>
  <c r="BB91" i="5"/>
  <c r="BM112" i="5"/>
  <c r="AW112" i="5"/>
  <c r="BO108" i="5"/>
  <c r="AY108" i="5"/>
  <c r="BN108" i="5"/>
  <c r="AT108" i="5"/>
  <c r="AP138" i="5"/>
  <c r="AR138" i="5"/>
  <c r="M78" i="5"/>
  <c r="BG95" i="5"/>
  <c r="BG112" i="5"/>
  <c r="BI108" i="5"/>
  <c r="AS108" i="5"/>
  <c r="AX108" i="5"/>
  <c r="X78" i="5"/>
  <c r="R74" i="5"/>
  <c r="BR95" i="5"/>
  <c r="AT95" i="5"/>
  <c r="AU112" i="5"/>
  <c r="BG108" i="5"/>
  <c r="AW108" i="5"/>
  <c r="H78" i="5"/>
  <c r="BK112" i="5"/>
  <c r="BJ95" i="5"/>
  <c r="AY95" i="5"/>
  <c r="BI91" i="5"/>
  <c r="AY91" i="5"/>
  <c r="AP108" i="5"/>
  <c r="BU112" i="5"/>
  <c r="BE112" i="5"/>
  <c r="AS112" i="5"/>
  <c r="AQ108" i="5"/>
  <c r="BF108" i="5"/>
  <c r="K78" i="5"/>
  <c r="J74" i="5"/>
  <c r="BN91" i="5"/>
  <c r="BO112" i="5"/>
  <c r="AY112" i="5"/>
  <c r="I74" i="5"/>
  <c r="BI112" i="5"/>
  <c r="BK108" i="5"/>
  <c r="AU108" i="5"/>
  <c r="BF138" i="5"/>
  <c r="I78" i="5"/>
  <c r="O78" i="5"/>
  <c r="U74" i="5"/>
  <c r="BS112" i="5"/>
  <c r="BC112" i="5"/>
  <c r="H39" i="5"/>
  <c r="BT63" i="5"/>
  <c r="AJ74" i="5"/>
  <c r="Y74" i="5"/>
  <c r="BR63" i="5"/>
  <c r="BN63" i="5"/>
  <c r="BB63" i="5"/>
  <c r="AX63" i="5"/>
  <c r="BD63" i="5"/>
  <c r="BS63" i="5"/>
  <c r="W78" i="5"/>
  <c r="N78" i="5"/>
  <c r="BH108" i="5"/>
  <c r="J78" i="5"/>
  <c r="AR51" i="5"/>
  <c r="BC63" i="5"/>
  <c r="AK78" i="5"/>
  <c r="Q78" i="5"/>
  <c r="AA78" i="5"/>
  <c r="R78" i="5"/>
  <c r="AC74" i="5"/>
  <c r="S74" i="5"/>
  <c r="AP91" i="5"/>
  <c r="BR91" i="5"/>
  <c r="BB108" i="5"/>
  <c r="BK51" i="5"/>
  <c r="BE63" i="5"/>
  <c r="BJ51" i="5"/>
  <c r="BQ63" i="5"/>
  <c r="BA63" i="5"/>
  <c r="U78" i="5"/>
  <c r="V78" i="5"/>
  <c r="M74" i="5"/>
  <c r="AZ95" i="5"/>
  <c r="AZ91" i="5"/>
  <c r="AT91" i="5"/>
  <c r="AT112" i="5"/>
  <c r="BM108" i="5"/>
  <c r="BL108" i="5"/>
  <c r="AR108" i="5"/>
  <c r="AU51" i="5"/>
  <c r="AU63" i="5"/>
  <c r="AO39" i="5"/>
  <c r="AC39" i="5"/>
  <c r="I39" i="5"/>
  <c r="AO78" i="5"/>
  <c r="AI78" i="5"/>
  <c r="Z78" i="5"/>
  <c r="AD74" i="5"/>
  <c r="AG74" i="5"/>
  <c r="AG78" i="5"/>
  <c r="S78" i="5"/>
  <c r="BP63" i="5"/>
  <c r="AM78" i="5"/>
  <c r="AD78" i="5"/>
  <c r="P78" i="5"/>
  <c r="N74" i="5"/>
  <c r="AF74" i="5"/>
  <c r="AA74" i="5"/>
  <c r="Q74" i="5"/>
  <c r="L74" i="5"/>
  <c r="BP95" i="5"/>
  <c r="AX91" i="5"/>
  <c r="BT112" i="5"/>
  <c r="BD112" i="5"/>
  <c r="BQ108" i="5"/>
  <c r="BA108" i="5"/>
  <c r="BP108" i="5"/>
  <c r="AZ108" i="5"/>
  <c r="AS51" i="5"/>
  <c r="BU63" i="5"/>
  <c r="AC78" i="5"/>
  <c r="AH78" i="5"/>
  <c r="BQ116" i="5"/>
  <c r="AX112" i="5"/>
  <c r="BJ108" i="5"/>
  <c r="AM39" i="5"/>
  <c r="BG51" i="5"/>
  <c r="AT51" i="5"/>
  <c r="BL51" i="5"/>
  <c r="AV51" i="5"/>
  <c r="AL78" i="5"/>
  <c r="Z74" i="5"/>
  <c r="BA91" i="5"/>
  <c r="BH112" i="5"/>
  <c r="BU108" i="5"/>
  <c r="BE108" i="5"/>
  <c r="BT108" i="5"/>
  <c r="BD108" i="5"/>
  <c r="AS91" i="5"/>
  <c r="BO91" i="5"/>
  <c r="BJ91" i="5"/>
  <c r="AR91" i="5"/>
  <c r="BP138" i="5"/>
  <c r="BM95" i="5"/>
  <c r="AW95" i="5"/>
  <c r="BQ95" i="5"/>
  <c r="BL95" i="5"/>
  <c r="BF95" i="5"/>
  <c r="BA95" i="5"/>
  <c r="BU91" i="5"/>
  <c r="BT91" i="5"/>
  <c r="BS91" i="5"/>
  <c r="BO138" i="5"/>
  <c r="BK95" i="5"/>
  <c r="AU95" i="5"/>
  <c r="AQ91" i="5"/>
  <c r="AL126" i="5"/>
  <c r="AW138" i="5"/>
  <c r="AW91" i="5"/>
  <c r="AV91" i="5"/>
  <c r="AU91" i="5"/>
  <c r="T126" i="5"/>
  <c r="BU95" i="5"/>
  <c r="BE95" i="5"/>
  <c r="BN95" i="5"/>
  <c r="BI95" i="5"/>
  <c r="AX95" i="5"/>
  <c r="AS95" i="5"/>
  <c r="BE91" i="5"/>
  <c r="BD91" i="5"/>
  <c r="BC91" i="5"/>
  <c r="AU138" i="5"/>
  <c r="BS95" i="5"/>
  <c r="BC95" i="5"/>
  <c r="BG91" i="5"/>
  <c r="AC126" i="5"/>
  <c r="BM91" i="5"/>
  <c r="BL91" i="5"/>
  <c r="BK91" i="5"/>
  <c r="K126" i="5"/>
  <c r="BS138" i="5"/>
  <c r="BA138" i="5"/>
  <c r="AK126" i="5"/>
  <c r="AQ138" i="5"/>
  <c r="AH126" i="5"/>
  <c r="BJ138" i="5"/>
  <c r="M126" i="5"/>
  <c r="Z126" i="5"/>
  <c r="J126" i="5"/>
  <c r="BI138" i="5"/>
  <c r="BD138" i="5"/>
  <c r="BM138" i="5"/>
  <c r="BH138" i="5"/>
  <c r="AY138" i="5"/>
  <c r="BR138" i="5"/>
  <c r="BQ138" i="5"/>
  <c r="BL138" i="5"/>
  <c r="BC138" i="5"/>
  <c r="BU138" i="5"/>
  <c r="BG138" i="5"/>
  <c r="AX138" i="5"/>
  <c r="BB138" i="5"/>
  <c r="AV138" i="5"/>
  <c r="BN138" i="5"/>
  <c r="BE138" i="5"/>
  <c r="AZ138" i="5"/>
  <c r="AT138" i="5"/>
  <c r="BT138" i="5"/>
  <c r="BK138" i="5"/>
  <c r="AS138" i="5"/>
  <c r="O126" i="5"/>
  <c r="AG126" i="5"/>
  <c r="AB126" i="5"/>
  <c r="S126" i="5"/>
  <c r="AF126" i="5"/>
  <c r="W126" i="5"/>
  <c r="N126" i="5"/>
  <c r="R126" i="5"/>
  <c r="AO126" i="5"/>
  <c r="AJ126" i="5"/>
  <c r="AA126" i="5"/>
  <c r="I126" i="5"/>
  <c r="Y126" i="5"/>
  <c r="AN126" i="5"/>
  <c r="AE126" i="5"/>
  <c r="V126" i="5"/>
  <c r="AI126" i="5"/>
  <c r="Q126" i="5"/>
  <c r="L126" i="5"/>
  <c r="X126" i="5"/>
  <c r="AM126" i="5"/>
  <c r="AD126" i="5"/>
  <c r="U126" i="5"/>
  <c r="P126" i="5"/>
  <c r="BQ91" i="5"/>
  <c r="BP91" i="5"/>
  <c r="BH95" i="5"/>
  <c r="AR95" i="5"/>
  <c r="AE74" i="5"/>
  <c r="AN74" i="5"/>
  <c r="AI74" i="5"/>
  <c r="AM74" i="5"/>
  <c r="AH74" i="5"/>
  <c r="K74" i="5"/>
  <c r="AF78" i="5"/>
  <c r="AL74" i="5"/>
  <c r="P74" i="5"/>
  <c r="AJ78" i="5"/>
  <c r="T74" i="5"/>
  <c r="O74" i="5"/>
  <c r="AN78" i="5"/>
  <c r="X74" i="5"/>
  <c r="AO74" i="5"/>
  <c r="V74" i="5"/>
  <c r="AK74" i="5"/>
  <c r="AB74" i="5"/>
  <c r="W74" i="5"/>
  <c r="BJ63" i="5"/>
  <c r="AT63" i="5"/>
  <c r="BI63" i="5"/>
  <c r="AS63" i="5"/>
  <c r="BM63" i="5"/>
  <c r="AW63" i="5"/>
  <c r="BL63" i="5"/>
  <c r="BH63" i="5"/>
  <c r="AZ63" i="5"/>
  <c r="AR63" i="5"/>
  <c r="AV63" i="5"/>
  <c r="BK63" i="5"/>
  <c r="BF63" i="5"/>
  <c r="BO63" i="5"/>
  <c r="BG63" i="5"/>
  <c r="AY63" i="5"/>
  <c r="AQ63" i="5"/>
  <c r="BP51" i="5"/>
  <c r="AX51" i="5"/>
  <c r="BF51" i="5"/>
  <c r="BD51" i="5"/>
  <c r="BN51" i="5"/>
  <c r="BI51" i="5"/>
  <c r="AQ51" i="5"/>
  <c r="BS51" i="5"/>
  <c r="BC51" i="5"/>
  <c r="BB51" i="5"/>
  <c r="BO51" i="5"/>
  <c r="BT51" i="5"/>
  <c r="BR51" i="5"/>
  <c r="BM51" i="5"/>
  <c r="AW51" i="5"/>
  <c r="BA51" i="5"/>
  <c r="BE51" i="5"/>
  <c r="AZ51" i="5"/>
  <c r="BQ51" i="5"/>
  <c r="BH51" i="5"/>
  <c r="AY51" i="5"/>
  <c r="AK39" i="5"/>
  <c r="AG39" i="5"/>
  <c r="Y39" i="5"/>
  <c r="U39" i="5"/>
  <c r="Q39" i="5"/>
  <c r="M39" i="5"/>
  <c r="AH39" i="5"/>
  <c r="AA39" i="5"/>
  <c r="AN39" i="5"/>
  <c r="AJ39" i="5"/>
  <c r="AF39" i="5"/>
  <c r="AB39" i="5"/>
  <c r="X39" i="5"/>
  <c r="T39" i="5"/>
  <c r="P39" i="5"/>
  <c r="L39" i="5"/>
  <c r="Z39" i="5"/>
  <c r="AE39" i="5"/>
  <c r="O39" i="5"/>
  <c r="R39" i="5"/>
  <c r="K39" i="5"/>
  <c r="AL39" i="5"/>
  <c r="AD39" i="5"/>
  <c r="V39" i="5"/>
  <c r="N39" i="5"/>
  <c r="J39" i="5"/>
  <c r="S39" i="5"/>
  <c r="W39" i="5"/>
  <c r="AI39" i="5"/>
  <c r="AQ347" i="5"/>
  <c r="AR347" i="5"/>
  <c r="AS347" i="5"/>
  <c r="AT347" i="5"/>
  <c r="AU347" i="5"/>
  <c r="AW347" i="5"/>
  <c r="AX347" i="5"/>
  <c r="AY347" i="5"/>
  <c r="AZ347" i="5"/>
  <c r="BA347" i="5"/>
  <c r="BB347" i="5"/>
  <c r="BC347" i="5"/>
  <c r="BD347" i="5"/>
  <c r="BE347" i="5"/>
  <c r="BF347" i="5"/>
  <c r="BG347" i="5"/>
  <c r="BH347" i="5"/>
  <c r="BI347" i="5"/>
  <c r="BJ347" i="5"/>
  <c r="BK347" i="5"/>
  <c r="BL347" i="5"/>
  <c r="BM347" i="5"/>
  <c r="BN347" i="5"/>
  <c r="BO347" i="5"/>
  <c r="BP347" i="5"/>
  <c r="BQ347" i="5"/>
  <c r="BR347" i="5"/>
  <c r="BS347" i="5"/>
  <c r="BT347" i="5"/>
  <c r="BU347" i="5"/>
  <c r="AP347" i="5"/>
  <c r="AQ375" i="5"/>
  <c r="AR375" i="5"/>
  <c r="AS375" i="5"/>
  <c r="AT375" i="5"/>
  <c r="AU375" i="5"/>
  <c r="AV375" i="5"/>
  <c r="AW375" i="5"/>
  <c r="AX375" i="5"/>
  <c r="AY375" i="5"/>
  <c r="AZ375" i="5"/>
  <c r="BA375" i="5"/>
  <c r="BB375" i="5"/>
  <c r="BC375" i="5"/>
  <c r="BD375" i="5"/>
  <c r="BE375" i="5"/>
  <c r="BF375" i="5"/>
  <c r="BG375" i="5"/>
  <c r="BH375" i="5"/>
  <c r="BI375" i="5"/>
  <c r="BJ375" i="5"/>
  <c r="BK375" i="5"/>
  <c r="BL375" i="5"/>
  <c r="BM375" i="5"/>
  <c r="BN375" i="5"/>
  <c r="BO375" i="5"/>
  <c r="BP375" i="5"/>
  <c r="BQ375" i="5"/>
  <c r="BR375" i="5"/>
  <c r="BS375" i="5"/>
  <c r="BT375" i="5"/>
  <c r="BU375" i="5"/>
  <c r="AP375" i="5"/>
  <c r="AJ718" i="3" l="1"/>
  <c r="AJ717" i="3"/>
  <c r="M82" i="5"/>
  <c r="AQ116" i="5"/>
  <c r="AO430" i="5"/>
  <c r="AO415" i="5"/>
  <c r="AJ553" i="3"/>
  <c r="AJ551" i="3"/>
  <c r="BR116" i="5"/>
  <c r="Z251" i="6"/>
  <c r="Z250" i="6"/>
  <c r="G334" i="6"/>
  <c r="Z333" i="6"/>
  <c r="G332" i="6"/>
  <c r="AO398" i="5"/>
  <c r="AO424" i="5"/>
  <c r="AO409" i="5"/>
  <c r="Z332" i="6"/>
  <c r="Z335" i="6"/>
  <c r="Z249" i="6"/>
  <c r="Z248" i="6"/>
  <c r="AH555" i="3" a="1"/>
  <c r="AH555" i="3" s="1"/>
  <c r="F252" i="6" a="1"/>
  <c r="F252" i="6" s="1"/>
  <c r="Z252" i="6" s="1"/>
  <c r="AD252" i="6" a="1"/>
  <c r="AD252" i="6" s="1"/>
  <c r="AC252" i="6" a="1"/>
  <c r="AC252" i="6" s="1"/>
  <c r="J252" i="6" a="1"/>
  <c r="J252" i="6" s="1"/>
  <c r="AS555" i="3" a="1"/>
  <c r="AS555" i="3" s="1"/>
  <c r="Y252" i="6" a="1"/>
  <c r="Y252" i="6" s="1"/>
  <c r="AQ555" i="3" a="1"/>
  <c r="AQ555" i="3" s="1"/>
  <c r="K252" i="6" a="1"/>
  <c r="K252" i="6" s="1"/>
  <c r="AP555" i="3" a="1"/>
  <c r="AP555" i="3" s="1"/>
  <c r="AN555" i="3" a="1"/>
  <c r="AN555" i="3" s="1"/>
  <c r="Z334" i="6"/>
  <c r="G333" i="6"/>
  <c r="AJ554" i="3"/>
  <c r="P82" i="5"/>
  <c r="BB99" i="5"/>
  <c r="Z115" i="6"/>
  <c r="BO99" i="5"/>
  <c r="BG116" i="5"/>
  <c r="K206" i="5"/>
  <c r="Z116" i="6"/>
  <c r="BT99" i="5"/>
  <c r="AQ230" i="5"/>
  <c r="AX254" i="5"/>
  <c r="AD118" i="6" a="1"/>
  <c r="AD118" i="6" s="1"/>
  <c r="J118" i="6" a="1"/>
  <c r="J118" i="6" s="1"/>
  <c r="F118" i="6" a="1"/>
  <c r="F118" i="6" s="1"/>
  <c r="Z118" i="6" s="1"/>
  <c r="AC118" i="6" a="1"/>
  <c r="AC118" i="6" s="1"/>
  <c r="Y118" i="6" a="1"/>
  <c r="Y118" i="6" s="1"/>
  <c r="K118" i="6" a="1"/>
  <c r="K118" i="6" s="1"/>
  <c r="BH99" i="5"/>
  <c r="BN99" i="5"/>
  <c r="BN116" i="5"/>
  <c r="AO344" i="5"/>
  <c r="AO351" i="5"/>
  <c r="BC230" i="5"/>
  <c r="BA116" i="5"/>
  <c r="AP116" i="5"/>
  <c r="AD119" i="6" a="1"/>
  <c r="AD119" i="6" s="1"/>
  <c r="J119" i="6" a="1"/>
  <c r="J119" i="6" s="1"/>
  <c r="AC119" i="6" a="1"/>
  <c r="AC119" i="6" s="1"/>
  <c r="F119" i="6" a="1"/>
  <c r="F119" i="6" s="1"/>
  <c r="Z119" i="6" s="1"/>
  <c r="Y119" i="6" a="1"/>
  <c r="Y119" i="6" s="1"/>
  <c r="K119" i="6" a="1"/>
  <c r="K119" i="6" s="1"/>
  <c r="N82" i="5"/>
  <c r="BB116" i="5"/>
  <c r="AB82" i="5"/>
  <c r="BC116" i="5"/>
  <c r="BI116" i="5"/>
  <c r="AI206" i="5"/>
  <c r="BS230" i="5"/>
  <c r="Z112" i="6"/>
  <c r="Z114" i="6"/>
  <c r="Z117" i="6"/>
  <c r="Z113" i="6"/>
  <c r="AJ343" i="3"/>
  <c r="AJ429" i="3"/>
  <c r="AJ430" i="3"/>
  <c r="AJ344" i="3"/>
  <c r="AJ256" i="3"/>
  <c r="AJ636" i="3"/>
  <c r="AJ254" i="3"/>
  <c r="AJ350" i="3"/>
  <c r="AJ635" i="3"/>
  <c r="AJ634" i="3"/>
  <c r="AJ342" i="3"/>
  <c r="AJ637" i="3"/>
  <c r="AJ150" i="3"/>
  <c r="AJ152" i="3"/>
  <c r="AJ349" i="3"/>
  <c r="AJ251" i="3"/>
  <c r="BL116" i="5"/>
  <c r="I82" i="5"/>
  <c r="O555" i="3" a="1"/>
  <c r="O555" i="3" s="1"/>
  <c r="F555" i="3" a="1"/>
  <c r="F555" i="3" s="1"/>
  <c r="AJ555" i="3" s="1"/>
  <c r="Q555" i="3" a="1"/>
  <c r="Q555" i="3" s="1"/>
  <c r="N555" i="3" a="1"/>
  <c r="N555" i="3" s="1"/>
  <c r="L555" i="3" a="1"/>
  <c r="L555" i="3" s="1"/>
  <c r="L432" i="3" a="1"/>
  <c r="L432" i="3" s="1"/>
  <c r="Q432" i="3" a="1"/>
  <c r="Q432" i="3" s="1"/>
  <c r="AP432" i="3" a="1"/>
  <c r="AP432" i="3" s="1"/>
  <c r="N432" i="3" a="1"/>
  <c r="N432" i="3" s="1"/>
  <c r="AN432" i="3" a="1"/>
  <c r="AN432" i="3" s="1"/>
  <c r="AH432" i="3" a="1"/>
  <c r="AH432" i="3" s="1"/>
  <c r="AS432" i="3" a="1"/>
  <c r="AS432" i="3" s="1"/>
  <c r="AQ432" i="3" a="1"/>
  <c r="AQ432" i="3" s="1"/>
  <c r="O432" i="3" a="1"/>
  <c r="O432" i="3" s="1"/>
  <c r="F432" i="3" a="1"/>
  <c r="F432" i="3" s="1"/>
  <c r="AJ432" i="3" s="1"/>
  <c r="AJ351" i="3"/>
  <c r="AJ250" i="3"/>
  <c r="BU254" i="5"/>
  <c r="AJ151" i="3"/>
  <c r="AS252" i="3" a="1"/>
  <c r="AS252" i="3" s="1"/>
  <c r="AH252" i="3" a="1"/>
  <c r="AH252" i="3" s="1"/>
  <c r="AJ252" i="3" s="1"/>
  <c r="AP252" i="3" a="1"/>
  <c r="AP252" i="3" s="1"/>
  <c r="O252" i="3" a="1"/>
  <c r="O252" i="3" s="1"/>
  <c r="F252" i="3" a="1"/>
  <c r="F252" i="3" s="1"/>
  <c r="Q252" i="3" a="1"/>
  <c r="Q252" i="3" s="1"/>
  <c r="AN252" i="3" a="1"/>
  <c r="AN252" i="3" s="1"/>
  <c r="L252" i="3" a="1"/>
  <c r="L252" i="3" s="1"/>
  <c r="AQ252" i="3" a="1"/>
  <c r="AQ252" i="3" s="1"/>
  <c r="N252" i="3" a="1"/>
  <c r="N252" i="3" s="1"/>
  <c r="AJ153" i="3"/>
  <c r="AJ348" i="3"/>
  <c r="AQ253" i="3" a="1"/>
  <c r="AQ253" i="3" s="1"/>
  <c r="AN253" i="3" a="1"/>
  <c r="AN253" i="3" s="1"/>
  <c r="N253" i="3" a="1"/>
  <c r="N253" i="3" s="1"/>
  <c r="L253" i="3" a="1"/>
  <c r="L253" i="3" s="1"/>
  <c r="Q253" i="3" a="1"/>
  <c r="Q253" i="3" s="1"/>
  <c r="O253" i="3" a="1"/>
  <c r="O253" i="3" s="1"/>
  <c r="AH253" i="3" a="1"/>
  <c r="AH253" i="3" s="1"/>
  <c r="AJ253" i="3" s="1"/>
  <c r="AS253" i="3" a="1"/>
  <c r="AS253" i="3" s="1"/>
  <c r="F253" i="3" a="1"/>
  <c r="F253" i="3" s="1"/>
  <c r="AP253" i="3" a="1"/>
  <c r="AP253" i="3" s="1"/>
  <c r="BF99" i="5"/>
  <c r="AZ116" i="5"/>
  <c r="AP345" i="3" a="1"/>
  <c r="AP345" i="3" s="1"/>
  <c r="Q345" i="3" a="1"/>
  <c r="Q345" i="3" s="1"/>
  <c r="AN345" i="3" a="1"/>
  <c r="AN345" i="3" s="1"/>
  <c r="L345" i="3" a="1"/>
  <c r="L345" i="3" s="1"/>
  <c r="AH345" i="3" a="1"/>
  <c r="AH345" i="3" s="1"/>
  <c r="AJ345" i="3" s="1"/>
  <c r="O345" i="3" a="1"/>
  <c r="O345" i="3" s="1"/>
  <c r="AQ345" i="3" a="1"/>
  <c r="AQ345" i="3" s="1"/>
  <c r="F345" i="3" a="1"/>
  <c r="F345" i="3" s="1"/>
  <c r="AS345" i="3" a="1"/>
  <c r="AS345" i="3" s="1"/>
  <c r="N345" i="3" a="1"/>
  <c r="N345" i="3" s="1"/>
  <c r="AK82" i="5"/>
  <c r="AR116" i="5"/>
  <c r="AJ149" i="3"/>
  <c r="AJ346" i="3"/>
  <c r="AJ431" i="3"/>
  <c r="BD99" i="5"/>
  <c r="AV116" i="5"/>
  <c r="Q154" i="3" a="1"/>
  <c r="Q154" i="3" s="1"/>
  <c r="N154" i="3" a="1"/>
  <c r="N154" i="3" s="1"/>
  <c r="AS154" i="3" a="1"/>
  <c r="AS154" i="3" s="1"/>
  <c r="AH154" i="3" a="1"/>
  <c r="AH154" i="3" s="1"/>
  <c r="AJ154" i="3" s="1"/>
  <c r="L154" i="3" a="1"/>
  <c r="L154" i="3" s="1"/>
  <c r="AN154" i="3" a="1"/>
  <c r="AN154" i="3" s="1"/>
  <c r="O154" i="3" a="1"/>
  <c r="O154" i="3" s="1"/>
  <c r="F154" i="3" a="1"/>
  <c r="F154" i="3" s="1"/>
  <c r="AQ154" i="3" a="1"/>
  <c r="AQ154" i="3" s="1"/>
  <c r="AP154" i="3" a="1"/>
  <c r="AP154" i="3" s="1"/>
  <c r="AY99" i="5"/>
  <c r="P206" i="5"/>
  <c r="AB206" i="5"/>
  <c r="AJ347" i="3"/>
  <c r="AJ147" i="3"/>
  <c r="AJ249" i="3"/>
  <c r="AJ155" i="3"/>
  <c r="AJ248" i="3"/>
  <c r="AJ148" i="3"/>
  <c r="AS230" i="5"/>
  <c r="AC206" i="5"/>
  <c r="AN206" i="5"/>
  <c r="I206" i="5"/>
  <c r="Q206" i="5"/>
  <c r="AD206" i="5"/>
  <c r="BM254" i="5"/>
  <c r="H206" i="5"/>
  <c r="O206" i="5"/>
  <c r="BH230" i="5"/>
  <c r="BG254" i="5"/>
  <c r="W206" i="5"/>
  <c r="AF206" i="5"/>
  <c r="AR254" i="5"/>
  <c r="AS254" i="5"/>
  <c r="BA99" i="5"/>
  <c r="AP230" i="5"/>
  <c r="BG230" i="5"/>
  <c r="AV99" i="5"/>
  <c r="AL206" i="5"/>
  <c r="AA206" i="5"/>
  <c r="AW230" i="5"/>
  <c r="BO230" i="5"/>
  <c r="BF230" i="5"/>
  <c r="AT230" i="5"/>
  <c r="AR230" i="5"/>
  <c r="BB230" i="5"/>
  <c r="AX230" i="5"/>
  <c r="AW254" i="5"/>
  <c r="AP99" i="5"/>
  <c r="BN230" i="5"/>
  <c r="AE206" i="5"/>
  <c r="V206" i="5"/>
  <c r="BU230" i="5"/>
  <c r="BR230" i="5"/>
  <c r="BN254" i="5"/>
  <c r="BQ99" i="5"/>
  <c r="L82" i="5"/>
  <c r="AW116" i="5"/>
  <c r="Y82" i="5"/>
  <c r="Z206" i="5"/>
  <c r="BP230" i="5"/>
  <c r="BK230" i="5"/>
  <c r="AY230" i="5"/>
  <c r="BP254" i="5"/>
  <c r="BC254" i="5"/>
  <c r="BE254" i="5"/>
  <c r="BR254" i="5"/>
  <c r="BS254" i="5"/>
  <c r="BK99" i="5"/>
  <c r="L206" i="5"/>
  <c r="N206" i="5"/>
  <c r="BA230" i="5"/>
  <c r="BT254" i="5"/>
  <c r="BT116" i="5"/>
  <c r="AH206" i="5"/>
  <c r="BM230" i="5"/>
  <c r="AZ230" i="5"/>
  <c r="BJ230" i="5"/>
  <c r="AU254" i="5"/>
  <c r="AF82" i="5"/>
  <c r="T206" i="5"/>
  <c r="AM206" i="5"/>
  <c r="BL230" i="5"/>
  <c r="BH254" i="5"/>
  <c r="BU116" i="5"/>
  <c r="BF116" i="5"/>
  <c r="AV230" i="5"/>
  <c r="AU230" i="5"/>
  <c r="BK254" i="5"/>
  <c r="BO254" i="5"/>
  <c r="X206" i="5"/>
  <c r="S206" i="5"/>
  <c r="BD230" i="5"/>
  <c r="AT254" i="5"/>
  <c r="O82" i="5"/>
  <c r="BM116" i="5"/>
  <c r="AV254" i="5"/>
  <c r="AQ254" i="5"/>
  <c r="AY254" i="5"/>
  <c r="T82" i="5"/>
  <c r="BS116" i="5"/>
  <c r="AS116" i="5"/>
  <c r="BK116" i="5"/>
  <c r="AE82" i="5"/>
  <c r="U206" i="5"/>
  <c r="J206" i="5"/>
  <c r="AZ254" i="5"/>
  <c r="BB254" i="5"/>
  <c r="BD254" i="5"/>
  <c r="BL254" i="5"/>
  <c r="AJ206" i="5"/>
  <c r="R206" i="5"/>
  <c r="BT230" i="5"/>
  <c r="BJ254" i="5"/>
  <c r="BF254" i="5"/>
  <c r="BA254" i="5"/>
  <c r="BI254" i="5"/>
  <c r="BQ254" i="5"/>
  <c r="BE230" i="5"/>
  <c r="BI230" i="5"/>
  <c r="BQ230" i="5"/>
  <c r="AK206" i="5"/>
  <c r="Y206" i="5"/>
  <c r="AG206" i="5"/>
  <c r="M206" i="5"/>
  <c r="AO206" i="5"/>
  <c r="AU116" i="5"/>
  <c r="AW99" i="5"/>
  <c r="Q82" i="5"/>
  <c r="W82" i="5"/>
  <c r="AJ82" i="5"/>
  <c r="S82" i="5"/>
  <c r="J82" i="5"/>
  <c r="H82" i="5"/>
  <c r="BJ116" i="5"/>
  <c r="V82" i="5"/>
  <c r="AR99" i="5"/>
  <c r="BP116" i="5"/>
  <c r="AD82" i="5"/>
  <c r="AM82" i="5"/>
  <c r="AI82" i="5"/>
  <c r="R82" i="5"/>
  <c r="AT116" i="5"/>
  <c r="AQ99" i="5"/>
  <c r="BJ99" i="5"/>
  <c r="AC82" i="5"/>
  <c r="AA82" i="5"/>
  <c r="BL99" i="5"/>
  <c r="BO116" i="5"/>
  <c r="X82" i="5"/>
  <c r="BD116" i="5"/>
  <c r="AG82" i="5"/>
  <c r="AT99" i="5"/>
  <c r="BP99" i="5"/>
  <c r="BS99" i="5"/>
  <c r="AZ99" i="5"/>
  <c r="BR99" i="5"/>
  <c r="K82" i="5"/>
  <c r="BM99" i="5"/>
  <c r="BE99" i="5"/>
  <c r="AU99" i="5"/>
  <c r="AS99" i="5"/>
  <c r="AO82" i="5"/>
  <c r="AH82" i="5"/>
  <c r="U82" i="5"/>
  <c r="BG99" i="5"/>
  <c r="BC99" i="5"/>
  <c r="BI99" i="5"/>
  <c r="BE116" i="5"/>
  <c r="AX116" i="5"/>
  <c r="BU99" i="5"/>
  <c r="AX99" i="5"/>
  <c r="AL82" i="5"/>
  <c r="Z82" i="5"/>
  <c r="AY116" i="5"/>
  <c r="AN82" i="5"/>
  <c r="BH116" i="5"/>
  <c r="AV347" i="5"/>
  <c r="F320" i="5"/>
  <c r="BC715" i="3"/>
  <c r="AZ715" i="3"/>
  <c r="AW715" i="3"/>
  <c r="AT715" i="3"/>
  <c r="AZ714" i="3"/>
  <c r="AT714" i="3"/>
  <c r="BC632" i="3"/>
  <c r="AZ632" i="3"/>
  <c r="AW632" i="3"/>
  <c r="AT632" i="3"/>
  <c r="AZ631" i="3"/>
  <c r="AT631" i="3"/>
  <c r="AW549" i="3"/>
  <c r="AT549" i="3"/>
  <c r="AT548" i="3"/>
  <c r="E742" i="3"/>
  <c r="E661" i="3"/>
  <c r="E579" i="3"/>
  <c r="E475" i="3"/>
  <c r="E374" i="3"/>
  <c r="E286" i="3"/>
  <c r="E179" i="3"/>
  <c r="AG742" i="3"/>
  <c r="AG661" i="3"/>
  <c r="AG579" i="3"/>
  <c r="AG475" i="3"/>
  <c r="AG374" i="3"/>
  <c r="AG286" i="3"/>
  <c r="BC437" i="3"/>
  <c r="AZ437" i="3"/>
  <c r="AW437" i="3"/>
  <c r="AT437" i="3"/>
  <c r="AZ436" i="3"/>
  <c r="AT436" i="3"/>
  <c r="BC427" i="3"/>
  <c r="AZ427" i="3"/>
  <c r="AW427" i="3"/>
  <c r="AT427" i="3"/>
  <c r="AZ426" i="3"/>
  <c r="AT426" i="3"/>
  <c r="AW340" i="3"/>
  <c r="AT340" i="3"/>
  <c r="AT339" i="3"/>
  <c r="BC246" i="3"/>
  <c r="AZ246" i="3"/>
  <c r="AW246" i="3"/>
  <c r="AT246" i="3"/>
  <c r="AZ245" i="3"/>
  <c r="AT245" i="3"/>
  <c r="BC145" i="3"/>
  <c r="AZ145" i="3"/>
  <c r="AW145" i="3"/>
  <c r="AT145" i="3"/>
  <c r="AZ144" i="3"/>
  <c r="AT144" i="3"/>
  <c r="AZ17" i="3"/>
  <c r="AT17" i="3"/>
  <c r="AG20" i="3"/>
  <c r="AH5" i="3"/>
  <c r="AH245" i="3" s="1"/>
  <c r="BC18" i="3"/>
  <c r="AZ18" i="3"/>
  <c r="AW18" i="3"/>
  <c r="AT18" i="3"/>
  <c r="BC6" i="3"/>
  <c r="AZ6" i="3"/>
  <c r="AJ719" i="3" l="1"/>
  <c r="AJ556" i="3"/>
  <c r="AO413" i="5"/>
  <c r="AO428" i="5"/>
  <c r="Z253" i="6"/>
  <c r="Z120" i="6"/>
  <c r="N255" i="3" a="1"/>
  <c r="N255" i="3" s="1"/>
  <c r="AN255" i="3" a="1"/>
  <c r="AN255" i="3" s="1"/>
  <c r="F255" i="3" a="1"/>
  <c r="F255" i="3" s="1"/>
  <c r="Q255" i="3" a="1"/>
  <c r="Q255" i="3" s="1"/>
  <c r="AQ255" i="3" a="1"/>
  <c r="AQ255" i="3" s="1"/>
  <c r="L255" i="3" a="1"/>
  <c r="L255" i="3" s="1"/>
  <c r="AP255" i="3" a="1"/>
  <c r="AP255" i="3" s="1"/>
  <c r="AS255" i="3" a="1"/>
  <c r="AS255" i="3" s="1"/>
  <c r="O255" i="3" a="1"/>
  <c r="O255" i="3" s="1"/>
  <c r="AH255" i="3" a="1"/>
  <c r="AH255" i="3" s="1"/>
  <c r="AJ255" i="3" s="1"/>
  <c r="BG65" i="5"/>
  <c r="BG53" i="5"/>
  <c r="BG118" i="5"/>
  <c r="BG101" i="5"/>
  <c r="AH631" i="3"/>
  <c r="AH714" i="3"/>
  <c r="AH548" i="3"/>
  <c r="AH426" i="3"/>
  <c r="AH144" i="3"/>
  <c r="AH436" i="3"/>
  <c r="AH17" i="3"/>
  <c r="AH339" i="3"/>
  <c r="G470" i="5" l="1"/>
  <c r="G469" i="5"/>
  <c r="G468" i="5"/>
  <c r="G467" i="5"/>
  <c r="G466" i="5"/>
  <c r="G465" i="5"/>
  <c r="D464" i="5"/>
  <c r="G462" i="5"/>
  <c r="G461" i="5"/>
  <c r="G460" i="5"/>
  <c r="G459" i="5"/>
  <c r="G458" i="5"/>
  <c r="G457" i="5"/>
  <c r="D456" i="5"/>
  <c r="G447" i="5"/>
  <c r="G446" i="5"/>
  <c r="G445" i="5"/>
  <c r="G444" i="5"/>
  <c r="D443" i="5"/>
  <c r="G441" i="5"/>
  <c r="G440" i="5"/>
  <c r="G439" i="5"/>
  <c r="G438" i="5"/>
  <c r="D437" i="5"/>
  <c r="G429" i="5"/>
  <c r="G428" i="5"/>
  <c r="G427" i="5"/>
  <c r="E427" i="5"/>
  <c r="G426" i="5"/>
  <c r="E426" i="5"/>
  <c r="G425" i="5"/>
  <c r="E425" i="5"/>
  <c r="G424" i="5"/>
  <c r="G423" i="5"/>
  <c r="G422" i="5"/>
  <c r="G421" i="5"/>
  <c r="G420" i="5"/>
  <c r="G419" i="5"/>
  <c r="E419" i="5"/>
  <c r="G418" i="5"/>
  <c r="E418" i="5"/>
  <c r="D417" i="5"/>
  <c r="G414" i="5"/>
  <c r="G413" i="5"/>
  <c r="G412" i="5"/>
  <c r="E412" i="5"/>
  <c r="G411" i="5"/>
  <c r="E411" i="5"/>
  <c r="G410" i="5"/>
  <c r="E410" i="5"/>
  <c r="G409" i="5"/>
  <c r="G408" i="5"/>
  <c r="G407" i="5"/>
  <c r="G406" i="5"/>
  <c r="G405" i="5"/>
  <c r="G404" i="5"/>
  <c r="E404" i="5"/>
  <c r="G403" i="5"/>
  <c r="E403" i="5"/>
  <c r="D402" i="5"/>
  <c r="G399" i="5"/>
  <c r="G398" i="5"/>
  <c r="G397" i="5"/>
  <c r="E397" i="5"/>
  <c r="G396" i="5"/>
  <c r="E396" i="5"/>
  <c r="G395" i="5"/>
  <c r="E395" i="5"/>
  <c r="G394" i="5"/>
  <c r="G393" i="5"/>
  <c r="G392" i="5"/>
  <c r="G391" i="5"/>
  <c r="G390" i="5"/>
  <c r="G389" i="5"/>
  <c r="E389" i="5"/>
  <c r="G388" i="5"/>
  <c r="E388" i="5"/>
  <c r="D387" i="5"/>
  <c r="G378" i="5"/>
  <c r="G377" i="5"/>
  <c r="G376" i="5"/>
  <c r="G375" i="5"/>
  <c r="G374" i="5"/>
  <c r="D373" i="5"/>
  <c r="G371" i="5"/>
  <c r="G370" i="5"/>
  <c r="G369" i="5"/>
  <c r="G368" i="5"/>
  <c r="G367" i="5"/>
  <c r="D366" i="5"/>
  <c r="G364" i="5"/>
  <c r="G363" i="5"/>
  <c r="G362" i="5"/>
  <c r="G361" i="5"/>
  <c r="G360" i="5"/>
  <c r="D359" i="5"/>
  <c r="G352" i="5"/>
  <c r="G351" i="5"/>
  <c r="G350" i="5"/>
  <c r="G349" i="5"/>
  <c r="G348" i="5"/>
  <c r="G347" i="5"/>
  <c r="D346" i="5"/>
  <c r="G345" i="5"/>
  <c r="G344" i="5"/>
  <c r="G343" i="5"/>
  <c r="G342" i="5"/>
  <c r="G341" i="5"/>
  <c r="G340" i="5"/>
  <c r="D339" i="5"/>
  <c r="G338" i="5"/>
  <c r="G337" i="5"/>
  <c r="G336" i="5"/>
  <c r="G335" i="5"/>
  <c r="G334" i="5"/>
  <c r="G333" i="5"/>
  <c r="D332" i="5"/>
  <c r="G321" i="5"/>
  <c r="B321" i="5"/>
  <c r="G320" i="5"/>
  <c r="B320" i="5"/>
  <c r="G319" i="5"/>
  <c r="B319" i="5"/>
  <c r="D318" i="5"/>
  <c r="G316" i="5"/>
  <c r="B316" i="5"/>
  <c r="G315" i="5"/>
  <c r="B315" i="5"/>
  <c r="G314" i="5"/>
  <c r="B314" i="5"/>
  <c r="D313" i="5"/>
  <c r="G311" i="5"/>
  <c r="G310" i="5"/>
  <c r="G309" i="5"/>
  <c r="D308" i="5"/>
  <c r="G301" i="5"/>
  <c r="B301" i="5"/>
  <c r="G300" i="5"/>
  <c r="F300" i="5"/>
  <c r="B300" i="5"/>
  <c r="G299" i="5"/>
  <c r="B299" i="5"/>
  <c r="G298" i="5"/>
  <c r="B298" i="5"/>
  <c r="G297" i="5"/>
  <c r="B297" i="5"/>
  <c r="D296" i="5"/>
  <c r="G294" i="5"/>
  <c r="B294" i="5"/>
  <c r="G293" i="5"/>
  <c r="B293" i="5"/>
  <c r="G292" i="5"/>
  <c r="B292" i="5"/>
  <c r="G291" i="5"/>
  <c r="B291" i="5"/>
  <c r="G290" i="5"/>
  <c r="B290" i="5"/>
  <c r="D289" i="5"/>
  <c r="G287" i="5"/>
  <c r="G286" i="5"/>
  <c r="G285" i="5"/>
  <c r="G284" i="5"/>
  <c r="G283" i="5"/>
  <c r="D282" i="5"/>
  <c r="G273" i="5"/>
  <c r="B273" i="5"/>
  <c r="G272" i="5"/>
  <c r="B272" i="5"/>
  <c r="G271" i="5"/>
  <c r="B271" i="5"/>
  <c r="G270" i="5"/>
  <c r="B270" i="5"/>
  <c r="G269" i="5"/>
  <c r="B269" i="5"/>
  <c r="G268" i="5"/>
  <c r="B268" i="5"/>
  <c r="D267" i="5"/>
  <c r="G265" i="5"/>
  <c r="G264" i="5"/>
  <c r="G263" i="5"/>
  <c r="G262" i="5"/>
  <c r="G261" i="5"/>
  <c r="G260" i="5"/>
  <c r="D259" i="5"/>
  <c r="G255" i="5"/>
  <c r="G254" i="5"/>
  <c r="F254" i="5"/>
  <c r="G253" i="5"/>
  <c r="F253" i="5"/>
  <c r="G252" i="5"/>
  <c r="F252" i="5"/>
  <c r="G251" i="5"/>
  <c r="F251" i="5"/>
  <c r="G250" i="5"/>
  <c r="F250" i="5"/>
  <c r="G249" i="5"/>
  <c r="F249" i="5"/>
  <c r="G248" i="5"/>
  <c r="F248" i="5"/>
  <c r="G247" i="5"/>
  <c r="F247" i="5"/>
  <c r="G246" i="5"/>
  <c r="F246" i="5"/>
  <c r="G245" i="5"/>
  <c r="F245" i="5"/>
  <c r="G244" i="5"/>
  <c r="F244" i="5"/>
  <c r="G243" i="5"/>
  <c r="F243" i="5"/>
  <c r="G242" i="5"/>
  <c r="F242" i="5"/>
  <c r="G241" i="5"/>
  <c r="F241" i="5"/>
  <c r="G240" i="5"/>
  <c r="F240" i="5"/>
  <c r="G239" i="5"/>
  <c r="F239" i="5"/>
  <c r="G238" i="5"/>
  <c r="G237" i="5"/>
  <c r="G236" i="5"/>
  <c r="F236" i="5"/>
  <c r="G235" i="5"/>
  <c r="G234" i="5"/>
  <c r="F234" i="5"/>
  <c r="D233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D209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D185" i="5"/>
  <c r="G181" i="5"/>
  <c r="B181" i="5"/>
  <c r="G180" i="5"/>
  <c r="B180" i="5"/>
  <c r="G179" i="5"/>
  <c r="B179" i="5"/>
  <c r="G178" i="5"/>
  <c r="F178" i="5"/>
  <c r="B178" i="5"/>
  <c r="G177" i="5"/>
  <c r="B177" i="5"/>
  <c r="G176" i="5"/>
  <c r="B176" i="5"/>
  <c r="G175" i="5"/>
  <c r="F175" i="5"/>
  <c r="B175" i="5"/>
  <c r="G174" i="5"/>
  <c r="F174" i="5"/>
  <c r="B174" i="5"/>
  <c r="D173" i="5"/>
  <c r="G171" i="5"/>
  <c r="B171" i="5"/>
  <c r="G170" i="5"/>
  <c r="B170" i="5"/>
  <c r="G169" i="5"/>
  <c r="B169" i="5"/>
  <c r="G168" i="5"/>
  <c r="B168" i="5"/>
  <c r="G167" i="5"/>
  <c r="B167" i="5"/>
  <c r="G166" i="5"/>
  <c r="B166" i="5"/>
  <c r="G165" i="5"/>
  <c r="B165" i="5"/>
  <c r="G164" i="5"/>
  <c r="B164" i="5"/>
  <c r="D163" i="5"/>
  <c r="AO181" i="5"/>
  <c r="G161" i="5"/>
  <c r="G160" i="5"/>
  <c r="G159" i="5"/>
  <c r="G158" i="5"/>
  <c r="G157" i="5"/>
  <c r="G156" i="5"/>
  <c r="G155" i="5"/>
  <c r="G154" i="5"/>
  <c r="D153" i="5"/>
  <c r="G144" i="5"/>
  <c r="B144" i="5"/>
  <c r="G143" i="5"/>
  <c r="B143" i="5"/>
  <c r="G142" i="5"/>
  <c r="B142" i="5"/>
  <c r="G141" i="5"/>
  <c r="B141" i="5"/>
  <c r="G140" i="5"/>
  <c r="B140" i="5"/>
  <c r="G139" i="5"/>
  <c r="B139" i="5"/>
  <c r="G138" i="5"/>
  <c r="B138" i="5"/>
  <c r="G137" i="5"/>
  <c r="B137" i="5"/>
  <c r="G136" i="5"/>
  <c r="B136" i="5"/>
  <c r="G135" i="5"/>
  <c r="B135" i="5"/>
  <c r="D134" i="5"/>
  <c r="AO144" i="5"/>
  <c r="G132" i="5"/>
  <c r="AO143" i="5"/>
  <c r="G131" i="5"/>
  <c r="AO142" i="5"/>
  <c r="G130" i="5"/>
  <c r="G129" i="5"/>
  <c r="G128" i="5"/>
  <c r="AO139" i="5"/>
  <c r="G127" i="5"/>
  <c r="G126" i="5"/>
  <c r="G125" i="5"/>
  <c r="G124" i="5"/>
  <c r="G123" i="5"/>
  <c r="D122" i="5"/>
  <c r="G117" i="5"/>
  <c r="B117" i="5"/>
  <c r="G116" i="5"/>
  <c r="B116" i="5"/>
  <c r="G115" i="5"/>
  <c r="F115" i="5"/>
  <c r="B115" i="5"/>
  <c r="G114" i="5"/>
  <c r="F114" i="5"/>
  <c r="B114" i="5"/>
  <c r="G113" i="5"/>
  <c r="F113" i="5"/>
  <c r="B113" i="5"/>
  <c r="G112" i="5"/>
  <c r="F112" i="5"/>
  <c r="B112" i="5"/>
  <c r="G111" i="5"/>
  <c r="F111" i="5"/>
  <c r="B111" i="5"/>
  <c r="G110" i="5"/>
  <c r="F110" i="5"/>
  <c r="B110" i="5"/>
  <c r="G109" i="5"/>
  <c r="F109" i="5"/>
  <c r="B109" i="5"/>
  <c r="G108" i="5"/>
  <c r="F108" i="5"/>
  <c r="B108" i="5"/>
  <c r="G107" i="5"/>
  <c r="B107" i="5"/>
  <c r="G106" i="5"/>
  <c r="B106" i="5"/>
  <c r="G105" i="5"/>
  <c r="B105" i="5"/>
  <c r="G104" i="5"/>
  <c r="B104" i="5"/>
  <c r="D103" i="5"/>
  <c r="G100" i="5"/>
  <c r="B100" i="5"/>
  <c r="G99" i="5"/>
  <c r="B99" i="5"/>
  <c r="G98" i="5"/>
  <c r="B98" i="5"/>
  <c r="G97" i="5"/>
  <c r="B97" i="5"/>
  <c r="G96" i="5"/>
  <c r="B96" i="5"/>
  <c r="G95" i="5"/>
  <c r="B95" i="5"/>
  <c r="G94" i="5"/>
  <c r="B94" i="5"/>
  <c r="G93" i="5"/>
  <c r="B93" i="5"/>
  <c r="G92" i="5"/>
  <c r="B92" i="5"/>
  <c r="G91" i="5"/>
  <c r="B91" i="5"/>
  <c r="G90" i="5"/>
  <c r="B90" i="5"/>
  <c r="G89" i="5"/>
  <c r="B89" i="5"/>
  <c r="G88" i="5"/>
  <c r="B88" i="5"/>
  <c r="G87" i="5"/>
  <c r="B87" i="5"/>
  <c r="D86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D69" i="5"/>
  <c r="G64" i="5"/>
  <c r="B64" i="5"/>
  <c r="G63" i="5"/>
  <c r="B63" i="5"/>
  <c r="G62" i="5"/>
  <c r="B62" i="5"/>
  <c r="G61" i="5"/>
  <c r="B61" i="5"/>
  <c r="G60" i="5"/>
  <c r="F60" i="5"/>
  <c r="B60" i="5"/>
  <c r="G59" i="5"/>
  <c r="F59" i="5"/>
  <c r="B59" i="5"/>
  <c r="G58" i="5"/>
  <c r="F58" i="5"/>
  <c r="B58" i="5"/>
  <c r="G57" i="5"/>
  <c r="B57" i="5"/>
  <c r="G56" i="5"/>
  <c r="B56" i="5"/>
  <c r="D55" i="5"/>
  <c r="G52" i="5"/>
  <c r="B52" i="5"/>
  <c r="G51" i="5"/>
  <c r="B51" i="5"/>
  <c r="G50" i="5"/>
  <c r="B50" i="5"/>
  <c r="G49" i="5"/>
  <c r="B49" i="5"/>
  <c r="G48" i="5"/>
  <c r="B48" i="5"/>
  <c r="G47" i="5"/>
  <c r="B47" i="5"/>
  <c r="G46" i="5"/>
  <c r="B46" i="5"/>
  <c r="G45" i="5"/>
  <c r="B45" i="5"/>
  <c r="G44" i="5"/>
  <c r="B44" i="5"/>
  <c r="D43" i="5"/>
  <c r="G40" i="5"/>
  <c r="G39" i="5"/>
  <c r="G38" i="5"/>
  <c r="G37" i="5"/>
  <c r="G36" i="5"/>
  <c r="G35" i="5"/>
  <c r="G34" i="5"/>
  <c r="G33" i="5"/>
  <c r="G32" i="5"/>
  <c r="G27" i="5"/>
  <c r="D27" i="5"/>
  <c r="B27" i="5"/>
  <c r="G26" i="5"/>
  <c r="D26" i="5"/>
  <c r="B26" i="5"/>
  <c r="G25" i="5"/>
  <c r="E25" i="5"/>
  <c r="D25" i="5"/>
  <c r="B25" i="5"/>
  <c r="G24" i="5"/>
  <c r="F24" i="5"/>
  <c r="E24" i="5"/>
  <c r="D24" i="5"/>
  <c r="B24" i="5"/>
  <c r="G23" i="5"/>
  <c r="E23" i="5"/>
  <c r="D23" i="5"/>
  <c r="B23" i="5"/>
  <c r="G22" i="5"/>
  <c r="E22" i="5"/>
  <c r="D22" i="5"/>
  <c r="B22" i="5"/>
  <c r="G21" i="5"/>
  <c r="B21" i="5"/>
  <c r="G19" i="5"/>
  <c r="D19" i="5"/>
  <c r="B19" i="5"/>
  <c r="G18" i="5"/>
  <c r="D18" i="5"/>
  <c r="B18" i="5"/>
  <c r="G17" i="5"/>
  <c r="E17" i="5"/>
  <c r="D17" i="5"/>
  <c r="B17" i="5"/>
  <c r="G16" i="5"/>
  <c r="E16" i="5"/>
  <c r="D16" i="5"/>
  <c r="B16" i="5"/>
  <c r="G15" i="5"/>
  <c r="E15" i="5"/>
  <c r="D15" i="5"/>
  <c r="B15" i="5"/>
  <c r="G14" i="5"/>
  <c r="E14" i="5"/>
  <c r="D14" i="5"/>
  <c r="B14" i="5"/>
  <c r="G13" i="5"/>
  <c r="B13" i="5"/>
  <c r="G11" i="5"/>
  <c r="G10" i="5"/>
  <c r="G9" i="5"/>
  <c r="G8" i="5"/>
  <c r="G7" i="5"/>
  <c r="H351" i="3"/>
  <c r="G6" i="5"/>
  <c r="AA716" i="3"/>
  <c r="X716" i="3"/>
  <c r="U716" i="3"/>
  <c r="R716" i="3"/>
  <c r="O716" i="3"/>
  <c r="L716" i="3"/>
  <c r="I716" i="3"/>
  <c r="O715" i="3"/>
  <c r="F715" i="3"/>
  <c r="F714" i="3"/>
  <c r="AA633" i="3"/>
  <c r="X633" i="3"/>
  <c r="U633" i="3"/>
  <c r="R633" i="3"/>
  <c r="O633" i="3"/>
  <c r="L633" i="3"/>
  <c r="I633" i="3"/>
  <c r="O632" i="3"/>
  <c r="F632" i="3"/>
  <c r="F631" i="3"/>
  <c r="AG555" i="3"/>
  <c r="E555" i="3"/>
  <c r="AG554" i="3"/>
  <c r="E554" i="3"/>
  <c r="AG553" i="3"/>
  <c r="E553" i="3"/>
  <c r="AG552" i="3"/>
  <c r="E552" i="3"/>
  <c r="AG551" i="3"/>
  <c r="E551" i="3"/>
  <c r="U550" i="3"/>
  <c r="R550" i="3"/>
  <c r="O550" i="3"/>
  <c r="L550" i="3"/>
  <c r="I550" i="3"/>
  <c r="O549" i="3"/>
  <c r="F549" i="3"/>
  <c r="F548" i="3"/>
  <c r="AG444" i="3"/>
  <c r="E444" i="3"/>
  <c r="AG443" i="3"/>
  <c r="E443" i="3"/>
  <c r="AG442" i="3"/>
  <c r="E442" i="3"/>
  <c r="AG441" i="3"/>
  <c r="E441" i="3"/>
  <c r="AG440" i="3"/>
  <c r="E440" i="3"/>
  <c r="AG439" i="3"/>
  <c r="E439" i="3"/>
  <c r="AA438" i="3"/>
  <c r="X438" i="3"/>
  <c r="U438" i="3"/>
  <c r="R438" i="3"/>
  <c r="O438" i="3"/>
  <c r="L438" i="3"/>
  <c r="I438" i="3"/>
  <c r="F438" i="3"/>
  <c r="AA437" i="3"/>
  <c r="X437" i="3"/>
  <c r="U437" i="3"/>
  <c r="R437" i="3"/>
  <c r="X436" i="3"/>
  <c r="R436" i="3"/>
  <c r="R435" i="3"/>
  <c r="F435" i="3"/>
  <c r="AG432" i="3"/>
  <c r="E432" i="3"/>
  <c r="AG431" i="3"/>
  <c r="E431" i="3"/>
  <c r="AG430" i="3"/>
  <c r="E430" i="3"/>
  <c r="AG429" i="3"/>
  <c r="E429" i="3"/>
  <c r="AA428" i="3"/>
  <c r="X428" i="3"/>
  <c r="U428" i="3"/>
  <c r="R428" i="3"/>
  <c r="O428" i="3"/>
  <c r="L428" i="3"/>
  <c r="I428" i="3"/>
  <c r="F428" i="3"/>
  <c r="AA427" i="3"/>
  <c r="X427" i="3"/>
  <c r="U427" i="3"/>
  <c r="R427" i="3"/>
  <c r="X426" i="3"/>
  <c r="R426" i="3"/>
  <c r="R425" i="3"/>
  <c r="F425" i="3"/>
  <c r="AG350" i="3"/>
  <c r="E350" i="3"/>
  <c r="AG349" i="3"/>
  <c r="E349" i="3"/>
  <c r="AG347" i="3"/>
  <c r="E347" i="3"/>
  <c r="AG346" i="3"/>
  <c r="E346" i="3"/>
  <c r="AG345" i="3"/>
  <c r="AG344" i="3"/>
  <c r="E344" i="3"/>
  <c r="AG343" i="3"/>
  <c r="E343" i="3"/>
  <c r="AG342" i="3"/>
  <c r="E342" i="3"/>
  <c r="U341" i="3"/>
  <c r="R341" i="3"/>
  <c r="O341" i="3"/>
  <c r="L341" i="3"/>
  <c r="I341" i="3"/>
  <c r="F341" i="3"/>
  <c r="U340" i="3"/>
  <c r="R340" i="3"/>
  <c r="R339" i="3"/>
  <c r="R338" i="3"/>
  <c r="F338" i="3"/>
  <c r="AG255" i="3"/>
  <c r="E255" i="3"/>
  <c r="AG254" i="3"/>
  <c r="E254" i="3"/>
  <c r="AG253" i="3"/>
  <c r="E253" i="3"/>
  <c r="AG252" i="3"/>
  <c r="E252" i="3"/>
  <c r="AG251" i="3"/>
  <c r="E251" i="3"/>
  <c r="AG250" i="3"/>
  <c r="E250" i="3"/>
  <c r="AG249" i="3"/>
  <c r="E249" i="3"/>
  <c r="AG248" i="3"/>
  <c r="E248" i="3"/>
  <c r="AA247" i="3"/>
  <c r="X247" i="3"/>
  <c r="U247" i="3"/>
  <c r="R247" i="3"/>
  <c r="O247" i="3"/>
  <c r="L247" i="3"/>
  <c r="I247" i="3"/>
  <c r="F247" i="3"/>
  <c r="AA246" i="3"/>
  <c r="X246" i="3"/>
  <c r="U246" i="3"/>
  <c r="R246" i="3"/>
  <c r="X245" i="3"/>
  <c r="R245" i="3"/>
  <c r="R244" i="3"/>
  <c r="F244" i="3"/>
  <c r="AG154" i="3"/>
  <c r="E154" i="3"/>
  <c r="AG153" i="3"/>
  <c r="E153" i="3"/>
  <c r="AG152" i="3"/>
  <c r="E152" i="3"/>
  <c r="AA146" i="3"/>
  <c r="X146" i="3"/>
  <c r="U146" i="3"/>
  <c r="R146" i="3"/>
  <c r="O146" i="3"/>
  <c r="L146" i="3"/>
  <c r="I146" i="3"/>
  <c r="O145" i="3"/>
  <c r="F145" i="3"/>
  <c r="F144" i="3"/>
  <c r="AG23" i="3"/>
  <c r="AG22" i="3"/>
  <c r="AG21" i="3"/>
  <c r="AA19" i="3"/>
  <c r="X19" i="3"/>
  <c r="U19" i="3"/>
  <c r="R19" i="3"/>
  <c r="O19" i="3"/>
  <c r="L19" i="3"/>
  <c r="I19" i="3"/>
  <c r="F19" i="3"/>
  <c r="AA18" i="3"/>
  <c r="X18" i="3"/>
  <c r="U18" i="3"/>
  <c r="R18" i="3"/>
  <c r="X17" i="3"/>
  <c r="R17" i="3"/>
  <c r="R16" i="3"/>
  <c r="F16" i="3"/>
  <c r="AG12" i="3"/>
  <c r="E12" i="3"/>
  <c r="AG11" i="3"/>
  <c r="E11" i="3"/>
  <c r="AG10" i="3"/>
  <c r="E10" i="3"/>
  <c r="AG9" i="3"/>
  <c r="E9" i="3"/>
  <c r="AG8" i="3"/>
  <c r="E8" i="3"/>
  <c r="AA7" i="3"/>
  <c r="X7" i="3"/>
  <c r="U7" i="3"/>
  <c r="R7" i="3"/>
  <c r="O7" i="3"/>
  <c r="L7" i="3"/>
  <c r="I7" i="3"/>
  <c r="AQ6" i="3"/>
  <c r="AH6" i="3"/>
  <c r="O6" i="3"/>
  <c r="O18" i="3" s="1"/>
  <c r="F6" i="3"/>
  <c r="F5" i="3"/>
  <c r="B4" i="3"/>
  <c r="X334" i="6"/>
  <c r="E334" i="6"/>
  <c r="X333" i="6"/>
  <c r="E333" i="6"/>
  <c r="X332" i="6"/>
  <c r="E332" i="6"/>
  <c r="X252" i="6"/>
  <c r="E252" i="6"/>
  <c r="X251" i="6"/>
  <c r="E251" i="6"/>
  <c r="X250" i="6"/>
  <c r="E250" i="6"/>
  <c r="X249" i="6"/>
  <c r="E249" i="6"/>
  <c r="X248" i="6"/>
  <c r="E248" i="6"/>
  <c r="E119" i="6"/>
  <c r="E118" i="6"/>
  <c r="E117" i="6"/>
  <c r="E116" i="6"/>
  <c r="E115" i="6"/>
  <c r="E114" i="6"/>
  <c r="F6" i="6"/>
  <c r="F5" i="6"/>
  <c r="A4" i="6"/>
  <c r="AM718" i="3" l="1" a="1"/>
  <c r="AM718" i="3" s="1"/>
  <c r="AM719" i="3" a="1"/>
  <c r="AM719" i="3" s="1"/>
  <c r="AK719" i="3" a="1"/>
  <c r="AK719" i="3" s="1"/>
  <c r="AM717" i="3" a="1"/>
  <c r="AM717" i="3" s="1"/>
  <c r="AK717" i="3" a="1"/>
  <c r="AK717" i="3" s="1"/>
  <c r="AK718" i="3" a="1"/>
  <c r="AK718" i="3" s="1"/>
  <c r="I718" i="3" a="1"/>
  <c r="I718" i="3" s="1"/>
  <c r="K718" i="3" a="1"/>
  <c r="K718" i="3" s="1"/>
  <c r="I719" i="3" a="1"/>
  <c r="I719" i="3" s="1"/>
  <c r="K717" i="3" a="1"/>
  <c r="K717" i="3" s="1"/>
  <c r="K719" i="3" a="1"/>
  <c r="K719" i="3" s="1"/>
  <c r="I717" i="3" a="1"/>
  <c r="I717" i="3" s="1"/>
  <c r="AM556" i="3" a="1"/>
  <c r="AM556" i="3" s="1"/>
  <c r="AM554" i="3" a="1"/>
  <c r="AM554" i="3" s="1"/>
  <c r="AM552" i="3" a="1"/>
  <c r="AM552" i="3" s="1"/>
  <c r="AK556" i="3" a="1"/>
  <c r="AK556" i="3" s="1"/>
  <c r="AK552" i="3" a="1"/>
  <c r="AK552" i="3" s="1"/>
  <c r="AK554" i="3" a="1"/>
  <c r="AK554" i="3" s="1"/>
  <c r="AM553" i="3" a="1"/>
  <c r="AM553" i="3" s="1"/>
  <c r="AK553" i="3" a="1"/>
  <c r="AK553" i="3" s="1"/>
  <c r="AM551" i="3" a="1"/>
  <c r="AM551" i="3" s="1"/>
  <c r="AK551" i="3" a="1"/>
  <c r="AK551" i="3" s="1"/>
  <c r="AM555" i="3" a="1"/>
  <c r="AM555" i="3" s="1"/>
  <c r="AK555" i="3" a="1"/>
  <c r="AK555" i="3" s="1"/>
  <c r="AE333" i="6" a="1"/>
  <c r="AE333" i="6" s="1"/>
  <c r="L332" i="6" a="1"/>
  <c r="L332" i="6" s="1"/>
  <c r="AF250" i="6" a="1"/>
  <c r="AF250" i="6" s="1"/>
  <c r="M249" i="6" a="1"/>
  <c r="M249" i="6" s="1"/>
  <c r="M253" i="6" a="1"/>
  <c r="M253" i="6" s="1"/>
  <c r="AT556" i="3" a="1"/>
  <c r="AT556" i="3" s="1"/>
  <c r="AY555" i="3" a="1"/>
  <c r="AY555" i="3" s="1"/>
  <c r="AV553" i="3" a="1"/>
  <c r="AV553" i="3" s="1"/>
  <c r="AF253" i="6" a="1"/>
  <c r="AF253" i="6" s="1"/>
  <c r="AF249" i="6" a="1"/>
  <c r="AF249" i="6" s="1"/>
  <c r="M250" i="6" a="1"/>
  <c r="M250" i="6" s="1"/>
  <c r="L248" i="6" a="1"/>
  <c r="L248" i="6" s="1"/>
  <c r="AV555" i="3" a="1"/>
  <c r="AV555" i="3" s="1"/>
  <c r="M333" i="6" a="1"/>
  <c r="M333" i="6" s="1"/>
  <c r="AE250" i="6" a="1"/>
  <c r="AE250" i="6" s="1"/>
  <c r="L250" i="6" a="1"/>
  <c r="L250" i="6" s="1"/>
  <c r="M248" i="6" a="1"/>
  <c r="M248" i="6" s="1"/>
  <c r="AW555" i="3" a="1"/>
  <c r="AW555" i="3" s="1"/>
  <c r="AT553" i="3" a="1"/>
  <c r="AT553" i="3" s="1"/>
  <c r="AY552" i="3" a="1"/>
  <c r="AY552" i="3" s="1"/>
  <c r="AW552" i="3" a="1"/>
  <c r="AW552" i="3" s="1"/>
  <c r="AF334" i="6" a="1"/>
  <c r="AF334" i="6" s="1"/>
  <c r="M334" i="6" a="1"/>
  <c r="M334" i="6" s="1"/>
  <c r="AE334" i="6" a="1"/>
  <c r="AE334" i="6" s="1"/>
  <c r="M335" i="6" a="1"/>
  <c r="M335" i="6" s="1"/>
  <c r="AE253" i="6" a="1"/>
  <c r="AE253" i="6" s="1"/>
  <c r="AE249" i="6" a="1"/>
  <c r="AE249" i="6" s="1"/>
  <c r="L251" i="6" a="1"/>
  <c r="L251" i="6" s="1"/>
  <c r="AT555" i="3" a="1"/>
  <c r="AT555" i="3" s="1"/>
  <c r="AY554" i="3" a="1"/>
  <c r="AY554" i="3" s="1"/>
  <c r="AV552" i="3" a="1"/>
  <c r="AV552" i="3" s="1"/>
  <c r="AE248" i="6" a="1"/>
  <c r="AE248" i="6" s="1"/>
  <c r="AW551" i="3" a="1"/>
  <c r="AW551" i="3" s="1"/>
  <c r="AF332" i="6" a="1"/>
  <c r="AF332" i="6" s="1"/>
  <c r="M332" i="6" a="1"/>
  <c r="M332" i="6" s="1"/>
  <c r="AF252" i="6" a="1"/>
  <c r="AF252" i="6" s="1"/>
  <c r="AF248" i="6" a="1"/>
  <c r="AF248" i="6" s="1"/>
  <c r="M251" i="6" a="1"/>
  <c r="M251" i="6" s="1"/>
  <c r="AW554" i="3" a="1"/>
  <c r="AW554" i="3" s="1"/>
  <c r="AT552" i="3" a="1"/>
  <c r="AT552" i="3" s="1"/>
  <c r="AY551" i="3" a="1"/>
  <c r="AY551" i="3" s="1"/>
  <c r="AE252" i="6" a="1"/>
  <c r="AE252" i="6" s="1"/>
  <c r="L252" i="6" a="1"/>
  <c r="L252" i="6" s="1"/>
  <c r="AV554" i="3" a="1"/>
  <c r="AV554" i="3" s="1"/>
  <c r="AF335" i="6" a="1"/>
  <c r="AF335" i="6" s="1"/>
  <c r="AE332" i="6" a="1"/>
  <c r="AE332" i="6" s="1"/>
  <c r="L333" i="6" a="1"/>
  <c r="L333" i="6" s="1"/>
  <c r="AY556" i="3" a="1"/>
  <c r="AY556" i="3" s="1"/>
  <c r="AE335" i="6" a="1"/>
  <c r="AE335" i="6" s="1"/>
  <c r="L334" i="6" a="1"/>
  <c r="L334" i="6" s="1"/>
  <c r="AF251" i="6" a="1"/>
  <c r="AF251" i="6" s="1"/>
  <c r="M252" i="6" a="1"/>
  <c r="M252" i="6" s="1"/>
  <c r="AW556" i="3" a="1"/>
  <c r="AW556" i="3" s="1"/>
  <c r="AT554" i="3" a="1"/>
  <c r="AT554" i="3" s="1"/>
  <c r="AY553" i="3" a="1"/>
  <c r="AY553" i="3" s="1"/>
  <c r="AV551" i="3" a="1"/>
  <c r="AV551" i="3" s="1"/>
  <c r="AF333" i="6" a="1"/>
  <c r="AF333" i="6" s="1"/>
  <c r="L335" i="6" a="1"/>
  <c r="L335" i="6" s="1"/>
  <c r="AE251" i="6" a="1"/>
  <c r="AE251" i="6" s="1"/>
  <c r="L249" i="6" a="1"/>
  <c r="L249" i="6" s="1"/>
  <c r="L253" i="6" a="1"/>
  <c r="L253" i="6" s="1"/>
  <c r="AV556" i="3" a="1"/>
  <c r="AV556" i="3" s="1"/>
  <c r="AW553" i="3" a="1"/>
  <c r="AW553" i="3" s="1"/>
  <c r="AT551" i="3" a="1"/>
  <c r="AT551" i="3" s="1"/>
  <c r="AA333" i="6" a="1"/>
  <c r="AA333" i="6" s="1"/>
  <c r="AB332" i="6" a="1"/>
  <c r="AB332" i="6" s="1"/>
  <c r="H332" i="6" a="1"/>
  <c r="H332" i="6" s="1"/>
  <c r="AB335" i="6" a="1"/>
  <c r="AB335" i="6" s="1"/>
  <c r="AA332" i="6" a="1"/>
  <c r="AA332" i="6" s="1"/>
  <c r="I333" i="6" a="1"/>
  <c r="I333" i="6" s="1"/>
  <c r="AA335" i="6" a="1"/>
  <c r="AA335" i="6" s="1"/>
  <c r="I334" i="6" a="1"/>
  <c r="I334" i="6" s="1"/>
  <c r="I335" i="6" a="1"/>
  <c r="I335" i="6" s="1"/>
  <c r="H335" i="6" a="1"/>
  <c r="H335" i="6" s="1"/>
  <c r="I332" i="6" a="1"/>
  <c r="I332" i="6" s="1"/>
  <c r="AB334" i="6" a="1"/>
  <c r="AB334" i="6" s="1"/>
  <c r="H333" i="6" a="1"/>
  <c r="H333" i="6" s="1"/>
  <c r="AB333" i="6" a="1"/>
  <c r="AB333" i="6" s="1"/>
  <c r="H334" i="6" a="1"/>
  <c r="H334" i="6" s="1"/>
  <c r="AA334" i="6" a="1"/>
  <c r="AA334" i="6" s="1"/>
  <c r="AA253" i="6" a="1"/>
  <c r="AA253" i="6" s="1"/>
  <c r="AA249" i="6" a="1"/>
  <c r="AA249" i="6" s="1"/>
  <c r="H250" i="6" a="1"/>
  <c r="H250" i="6" s="1"/>
  <c r="H251" i="6" a="1"/>
  <c r="H251" i="6" s="1"/>
  <c r="H248" i="6" a="1"/>
  <c r="H248" i="6" s="1"/>
  <c r="AA251" i="6" a="1"/>
  <c r="AA251" i="6" s="1"/>
  <c r="I249" i="6" a="1"/>
  <c r="I249" i="6" s="1"/>
  <c r="H253" i="6" a="1"/>
  <c r="H253" i="6" s="1"/>
  <c r="I253" i="6" a="1"/>
  <c r="I253" i="6" s="1"/>
  <c r="AA250" i="6" a="1"/>
  <c r="AA250" i="6" s="1"/>
  <c r="H249" i="6" a="1"/>
  <c r="H249" i="6" s="1"/>
  <c r="I250" i="6" a="1"/>
  <c r="I250" i="6" s="1"/>
  <c r="H252" i="6" a="1"/>
  <c r="H252" i="6" s="1"/>
  <c r="I251" i="6" a="1"/>
  <c r="I251" i="6" s="1"/>
  <c r="AA248" i="6" a="1"/>
  <c r="AA248" i="6" s="1"/>
  <c r="I252" i="6" a="1"/>
  <c r="I252" i="6" s="1"/>
  <c r="AB252" i="6" a="1"/>
  <c r="AB252" i="6" s="1"/>
  <c r="AB249" i="6" a="1"/>
  <c r="AB249" i="6" s="1"/>
  <c r="AA252" i="6" a="1"/>
  <c r="AA252" i="6" s="1"/>
  <c r="AB250" i="6" a="1"/>
  <c r="AB250" i="6" s="1"/>
  <c r="AB248" i="6" a="1"/>
  <c r="AB248" i="6" s="1"/>
  <c r="I248" i="6" a="1"/>
  <c r="I248" i="6" s="1"/>
  <c r="AB253" i="6" a="1"/>
  <c r="AB253" i="6" s="1"/>
  <c r="AB251" i="6" a="1"/>
  <c r="AB251" i="6" s="1"/>
  <c r="AH121" i="6" a="1"/>
  <c r="AH121" i="6" s="1"/>
  <c r="AF120" i="6" a="1"/>
  <c r="AF120" i="6" s="1"/>
  <c r="AE119" i="6" a="1"/>
  <c r="AE119" i="6" s="1"/>
  <c r="AH114" i="6" a="1"/>
  <c r="AH114" i="6" s="1"/>
  <c r="AG113" i="6" a="1"/>
  <c r="AG113" i="6" s="1"/>
  <c r="AF112" i="6" a="1"/>
  <c r="AF112" i="6" s="1"/>
  <c r="O115" i="6" a="1"/>
  <c r="O115" i="6" s="1"/>
  <c r="N117" i="6" a="1"/>
  <c r="N117" i="6" s="1"/>
  <c r="M116" i="6" a="1"/>
  <c r="M116" i="6" s="1"/>
  <c r="L114" i="6" a="1"/>
  <c r="L114" i="6" s="1"/>
  <c r="AG102" i="6" a="1"/>
  <c r="AG102" i="6" s="1"/>
  <c r="AE101" i="6" a="1"/>
  <c r="AE101" i="6" s="1"/>
  <c r="AD100" i="6" a="1"/>
  <c r="AD100" i="6" s="1"/>
  <c r="AC99" i="6" a="1"/>
  <c r="AC99" i="6" s="1"/>
  <c r="Y98" i="6" a="1"/>
  <c r="Y98" i="6" s="1"/>
  <c r="O102" i="6" a="1"/>
  <c r="O102" i="6" s="1"/>
  <c r="N100" i="6" a="1"/>
  <c r="N100" i="6" s="1"/>
  <c r="L97" i="6" a="1"/>
  <c r="L97" i="6" s="1"/>
  <c r="K102" i="6" a="1"/>
  <c r="K102" i="6" s="1"/>
  <c r="AF102" i="6" a="1"/>
  <c r="AF102" i="6" s="1"/>
  <c r="AD101" i="6" a="1"/>
  <c r="AD101" i="6" s="1"/>
  <c r="AC100" i="6" a="1"/>
  <c r="AC100" i="6" s="1"/>
  <c r="Y99" i="6" a="1"/>
  <c r="Y99" i="6" s="1"/>
  <c r="O101" i="6" a="1"/>
  <c r="O101" i="6" s="1"/>
  <c r="N99" i="6" a="1"/>
  <c r="N99" i="6" s="1"/>
  <c r="M102" i="6" a="1"/>
  <c r="M102" i="6" s="1"/>
  <c r="J102" i="6" a="1"/>
  <c r="J102" i="6" s="1"/>
  <c r="K101" i="6" a="1"/>
  <c r="K101" i="6" s="1"/>
  <c r="AF101" i="6" a="1"/>
  <c r="AF101" i="6" s="1"/>
  <c r="N101" i="6" a="1"/>
  <c r="N101" i="6" s="1"/>
  <c r="AG121" i="6" a="1"/>
  <c r="AG121" i="6" s="1"/>
  <c r="AE120" i="6" a="1"/>
  <c r="AE120" i="6" s="1"/>
  <c r="AH115" i="6" a="1"/>
  <c r="AH115" i="6" s="1"/>
  <c r="AG114" i="6" a="1"/>
  <c r="AG114" i="6" s="1"/>
  <c r="AF113" i="6" a="1"/>
  <c r="AF113" i="6" s="1"/>
  <c r="AE112" i="6" a="1"/>
  <c r="AE112" i="6" s="1"/>
  <c r="O116" i="6" a="1"/>
  <c r="O116" i="6" s="1"/>
  <c r="N118" i="6" a="1"/>
  <c r="N118" i="6" s="1"/>
  <c r="M117" i="6" a="1"/>
  <c r="M117" i="6" s="1"/>
  <c r="L115" i="6" a="1"/>
  <c r="L115" i="6" s="1"/>
  <c r="AF121" i="6" a="1"/>
  <c r="AF121" i="6" s="1"/>
  <c r="AH116" i="6" a="1"/>
  <c r="AH116" i="6" s="1"/>
  <c r="AG115" i="6" a="1"/>
  <c r="AG115" i="6" s="1"/>
  <c r="AF114" i="6" a="1"/>
  <c r="AF114" i="6" s="1"/>
  <c r="AE113" i="6" a="1"/>
  <c r="AE113" i="6" s="1"/>
  <c r="O117" i="6" a="1"/>
  <c r="O117" i="6" s="1"/>
  <c r="N120" i="6" a="1"/>
  <c r="N120" i="6" s="1"/>
  <c r="M118" i="6" a="1"/>
  <c r="M118" i="6" s="1"/>
  <c r="L116" i="6" a="1"/>
  <c r="L116" i="6" s="1"/>
  <c r="AE102" i="6" a="1"/>
  <c r="AE102" i="6" s="1"/>
  <c r="AC101" i="6" a="1"/>
  <c r="AC101" i="6" s="1"/>
  <c r="Y100" i="6" a="1"/>
  <c r="Y100" i="6" s="1"/>
  <c r="AH98" i="6" a="1"/>
  <c r="AH98" i="6" s="1"/>
  <c r="O100" i="6" a="1"/>
  <c r="O100" i="6" s="1"/>
  <c r="N98" i="6" a="1"/>
  <c r="N98" i="6" s="1"/>
  <c r="L102" i="6" a="1"/>
  <c r="L102" i="6" s="1"/>
  <c r="L112" i="6" a="1"/>
  <c r="L112" i="6" s="1"/>
  <c r="AE100" i="6" a="1"/>
  <c r="AE100" i="6" s="1"/>
  <c r="Y97" i="6" a="1"/>
  <c r="Y97" i="6" s="1"/>
  <c r="K97" i="6" a="1"/>
  <c r="K97" i="6" s="1"/>
  <c r="AE121" i="6" a="1"/>
  <c r="AE121" i="6" s="1"/>
  <c r="AH117" i="6" a="1"/>
  <c r="AH117" i="6" s="1"/>
  <c r="AG116" i="6" a="1"/>
  <c r="AG116" i="6" s="1"/>
  <c r="AF115" i="6" a="1"/>
  <c r="AF115" i="6" s="1"/>
  <c r="AE114" i="6" a="1"/>
  <c r="AE114" i="6" s="1"/>
  <c r="O118" i="6" a="1"/>
  <c r="O118" i="6" s="1"/>
  <c r="N112" i="6" a="1"/>
  <c r="N112" i="6" s="1"/>
  <c r="M119" i="6" a="1"/>
  <c r="M119" i="6" s="1"/>
  <c r="L117" i="6" a="1"/>
  <c r="L117" i="6" s="1"/>
  <c r="AD102" i="6" a="1"/>
  <c r="AD102" i="6" s="1"/>
  <c r="Y101" i="6" a="1"/>
  <c r="Y101" i="6" s="1"/>
  <c r="AH99" i="6" a="1"/>
  <c r="AH99" i="6" s="1"/>
  <c r="AG98" i="6" a="1"/>
  <c r="AG98" i="6" s="1"/>
  <c r="AF97" i="6" a="1"/>
  <c r="AF97" i="6" s="1"/>
  <c r="O99" i="6" a="1"/>
  <c r="O99" i="6" s="1"/>
  <c r="M101" i="6" a="1"/>
  <c r="M101" i="6" s="1"/>
  <c r="J101" i="6" a="1"/>
  <c r="J101" i="6" s="1"/>
  <c r="AD99" i="6" a="1"/>
  <c r="AD99" i="6" s="1"/>
  <c r="L98" i="6" a="1"/>
  <c r="L98" i="6" s="1"/>
  <c r="AH118" i="6" a="1"/>
  <c r="AH118" i="6" s="1"/>
  <c r="AG117" i="6" a="1"/>
  <c r="AG117" i="6" s="1"/>
  <c r="AF116" i="6" a="1"/>
  <c r="AF116" i="6" s="1"/>
  <c r="AE115" i="6" a="1"/>
  <c r="AE115" i="6" s="1"/>
  <c r="O119" i="6" a="1"/>
  <c r="O119" i="6" s="1"/>
  <c r="M121" i="6" a="1"/>
  <c r="M121" i="6" s="1"/>
  <c r="M120" i="6" a="1"/>
  <c r="M120" i="6" s="1"/>
  <c r="L118" i="6" a="1"/>
  <c r="L118" i="6" s="1"/>
  <c r="AC102" i="6" a="1"/>
  <c r="AC102" i="6" s="1"/>
  <c r="AH100" i="6" a="1"/>
  <c r="AH100" i="6" s="1"/>
  <c r="AG99" i="6" a="1"/>
  <c r="AG99" i="6" s="1"/>
  <c r="AF98" i="6" a="1"/>
  <c r="AF98" i="6" s="1"/>
  <c r="AE97" i="6" a="1"/>
  <c r="AE97" i="6" s="1"/>
  <c r="O98" i="6" a="1"/>
  <c r="O98" i="6" s="1"/>
  <c r="L101" i="6" a="1"/>
  <c r="L101" i="6" s="1"/>
  <c r="M100" i="6" a="1"/>
  <c r="M100" i="6" s="1"/>
  <c r="F101" i="6" a="1"/>
  <c r="F101" i="6" s="1"/>
  <c r="Z101" i="6" s="1"/>
  <c r="AF100" i="6" a="1"/>
  <c r="AF100" i="6" s="1"/>
  <c r="AD98" i="6" a="1"/>
  <c r="AD98" i="6" s="1"/>
  <c r="N102" i="6" a="1"/>
  <c r="N102" i="6" s="1"/>
  <c r="M98" i="6" a="1"/>
  <c r="M98" i="6" s="1"/>
  <c r="AG120" i="6" a="1"/>
  <c r="AG120" i="6" s="1"/>
  <c r="AE118" i="6" a="1"/>
  <c r="AE118" i="6" s="1"/>
  <c r="AH119" i="6" a="1"/>
  <c r="AH119" i="6" s="1"/>
  <c r="AG118" i="6" a="1"/>
  <c r="AG118" i="6" s="1"/>
  <c r="AF117" i="6" a="1"/>
  <c r="AF117" i="6" s="1"/>
  <c r="AE116" i="6" a="1"/>
  <c r="AE116" i="6" s="1"/>
  <c r="O121" i="6" a="1"/>
  <c r="O121" i="6" s="1"/>
  <c r="O120" i="6" a="1"/>
  <c r="O120" i="6" s="1"/>
  <c r="N113" i="6" a="1"/>
  <c r="N113" i="6" s="1"/>
  <c r="M113" i="6" a="1"/>
  <c r="M113" i="6" s="1"/>
  <c r="M112" i="6" a="1"/>
  <c r="M112" i="6" s="1"/>
  <c r="L119" i="6" a="1"/>
  <c r="L119" i="6" s="1"/>
  <c r="AH101" i="6" a="1"/>
  <c r="AH101" i="6" s="1"/>
  <c r="AG100" i="6" a="1"/>
  <c r="AG100" i="6" s="1"/>
  <c r="AF99" i="6" a="1"/>
  <c r="AF99" i="6" s="1"/>
  <c r="AE98" i="6" a="1"/>
  <c r="AE98" i="6" s="1"/>
  <c r="AD97" i="6" a="1"/>
  <c r="AD97" i="6" s="1"/>
  <c r="L100" i="6" a="1"/>
  <c r="L100" i="6" s="1"/>
  <c r="M99" i="6" a="1"/>
  <c r="M99" i="6" s="1"/>
  <c r="F97" i="6" a="1"/>
  <c r="F97" i="6" s="1"/>
  <c r="N114" i="6" a="1"/>
  <c r="N114" i="6" s="1"/>
  <c r="M114" i="6" a="1"/>
  <c r="M114" i="6" s="1"/>
  <c r="AH113" i="6" a="1"/>
  <c r="AH113" i="6" s="1"/>
  <c r="AG112" i="6" a="1"/>
  <c r="AG112" i="6" s="1"/>
  <c r="N121" i="6" a="1"/>
  <c r="N121" i="6" s="1"/>
  <c r="N115" i="6" a="1"/>
  <c r="N115" i="6" s="1"/>
  <c r="L113" i="6" a="1"/>
  <c r="L113" i="6" s="1"/>
  <c r="AH102" i="6" a="1"/>
  <c r="AH102" i="6" s="1"/>
  <c r="AC98" i="6" a="1"/>
  <c r="AC98" i="6" s="1"/>
  <c r="M97" i="6" a="1"/>
  <c r="M97" i="6" s="1"/>
  <c r="AH120" i="6" a="1"/>
  <c r="AH120" i="6" s="1"/>
  <c r="AG119" i="6" a="1"/>
  <c r="AG119" i="6" s="1"/>
  <c r="AF118" i="6" a="1"/>
  <c r="AF118" i="6" s="1"/>
  <c r="AE117" i="6" a="1"/>
  <c r="AE117" i="6" s="1"/>
  <c r="AH112" i="6" a="1"/>
  <c r="AH112" i="6" s="1"/>
  <c r="O113" i="6" a="1"/>
  <c r="O113" i="6" s="1"/>
  <c r="O112" i="6" a="1"/>
  <c r="O112" i="6" s="1"/>
  <c r="L121" i="6" a="1"/>
  <c r="L121" i="6" s="1"/>
  <c r="L120" i="6" a="1"/>
  <c r="L120" i="6" s="1"/>
  <c r="AG101" i="6" a="1"/>
  <c r="AG101" i="6" s="1"/>
  <c r="AE99" i="6" a="1"/>
  <c r="AE99" i="6" s="1"/>
  <c r="AC97" i="6" a="1"/>
  <c r="AC97" i="6" s="1"/>
  <c r="L99" i="6" a="1"/>
  <c r="L99" i="6" s="1"/>
  <c r="J97" i="6" a="1"/>
  <c r="J97" i="6" s="1"/>
  <c r="AF119" i="6" a="1"/>
  <c r="AF119" i="6" s="1"/>
  <c r="O114" i="6" a="1"/>
  <c r="O114" i="6" s="1"/>
  <c r="M115" i="6" a="1"/>
  <c r="M115" i="6" s="1"/>
  <c r="N116" i="6" a="1"/>
  <c r="N116" i="6" s="1"/>
  <c r="J100" i="6" a="1"/>
  <c r="J100" i="6" s="1"/>
  <c r="Y14" i="6" a="1"/>
  <c r="Y14" i="6" s="1"/>
  <c r="AF12" i="6" a="1"/>
  <c r="AF12" i="6" s="1"/>
  <c r="AC11" i="6" a="1"/>
  <c r="AC11" i="6" s="1"/>
  <c r="AH9" i="6" a="1"/>
  <c r="AH9" i="6" s="1"/>
  <c r="N14" i="6" a="1"/>
  <c r="N14" i="6" s="1"/>
  <c r="L14" i="6" a="1"/>
  <c r="L14" i="6" s="1"/>
  <c r="M9" i="6" a="1"/>
  <c r="M9" i="6" s="1"/>
  <c r="K11" i="6" a="1"/>
  <c r="K11" i="6" s="1"/>
  <c r="K9" i="6" a="1"/>
  <c r="K9" i="6" s="1"/>
  <c r="J99" i="6" a="1"/>
  <c r="J99" i="6" s="1"/>
  <c r="AH13" i="6" a="1"/>
  <c r="AH13" i="6" s="1"/>
  <c r="AE12" i="6" a="1"/>
  <c r="AE12" i="6" s="1"/>
  <c r="Y11" i="6" a="1"/>
  <c r="Y11" i="6" s="1"/>
  <c r="AG9" i="6" a="1"/>
  <c r="AG9" i="6" s="1"/>
  <c r="O14" i="6" a="1"/>
  <c r="O14" i="6" s="1"/>
  <c r="M13" i="6" a="1"/>
  <c r="M13" i="6" s="1"/>
  <c r="L9" i="6" a="1"/>
  <c r="L9" i="6" s="1"/>
  <c r="J11" i="6" a="1"/>
  <c r="J11" i="6" s="1"/>
  <c r="J9" i="6" a="1"/>
  <c r="J9" i="6" s="1"/>
  <c r="J98" i="6" a="1"/>
  <c r="J98" i="6" s="1"/>
  <c r="AH14" i="6" a="1"/>
  <c r="AH14" i="6" s="1"/>
  <c r="AG13" i="6" a="1"/>
  <c r="AG13" i="6" s="1"/>
  <c r="AD12" i="6" a="1"/>
  <c r="AD12" i="6" s="1"/>
  <c r="AH10" i="6" a="1"/>
  <c r="AH10" i="6" s="1"/>
  <c r="AF9" i="6" a="1"/>
  <c r="AF9" i="6" s="1"/>
  <c r="O13" i="6" a="1"/>
  <c r="O13" i="6" s="1"/>
  <c r="L13" i="6" a="1"/>
  <c r="L13" i="6" s="1"/>
  <c r="K14" i="6" a="1"/>
  <c r="K14" i="6" s="1"/>
  <c r="F13" i="6" a="1"/>
  <c r="F13" i="6" s="1"/>
  <c r="F9" i="6" a="1"/>
  <c r="F9" i="6" s="1"/>
  <c r="AG14" i="6" a="1"/>
  <c r="AG14" i="6" s="1"/>
  <c r="AF13" i="6" a="1"/>
  <c r="AF13" i="6" s="1"/>
  <c r="AC12" i="6" a="1"/>
  <c r="AC12" i="6" s="1"/>
  <c r="AG10" i="6" a="1"/>
  <c r="AG10" i="6" s="1"/>
  <c r="AE9" i="6" a="1"/>
  <c r="AE9" i="6" s="1"/>
  <c r="N13" i="6" a="1"/>
  <c r="N13" i="6" s="1"/>
  <c r="M12" i="6" a="1"/>
  <c r="M12" i="6" s="1"/>
  <c r="J14" i="6" a="1"/>
  <c r="J14" i="6" s="1"/>
  <c r="F14" i="6" a="1"/>
  <c r="F14" i="6" s="1"/>
  <c r="F100" i="6" a="1"/>
  <c r="F100" i="6" s="1"/>
  <c r="AF14" i="6" a="1"/>
  <c r="AF14" i="6" s="1"/>
  <c r="AE13" i="6" a="1"/>
  <c r="AE13" i="6" s="1"/>
  <c r="Y12" i="6" a="1"/>
  <c r="Y12" i="6" s="1"/>
  <c r="AF10" i="6" a="1"/>
  <c r="AF10" i="6" s="1"/>
  <c r="AD9" i="6" a="1"/>
  <c r="AD9" i="6" s="1"/>
  <c r="O10" i="6" a="1"/>
  <c r="O10" i="6" s="1"/>
  <c r="L12" i="6" a="1"/>
  <c r="L12" i="6" s="1"/>
  <c r="J13" i="6" a="1"/>
  <c r="J13" i="6" s="1"/>
  <c r="F12" i="6" a="1"/>
  <c r="F12" i="6" s="1"/>
  <c r="K100" i="6" a="1"/>
  <c r="K100" i="6" s="1"/>
  <c r="F99" i="6" a="1"/>
  <c r="F99" i="6" s="1"/>
  <c r="AE14" i="6" a="1"/>
  <c r="AE14" i="6" s="1"/>
  <c r="AD13" i="6" a="1"/>
  <c r="AD13" i="6" s="1"/>
  <c r="AF11" i="6" a="1"/>
  <c r="AF11" i="6" s="1"/>
  <c r="AE10" i="6" a="1"/>
  <c r="AE10" i="6" s="1"/>
  <c r="AC9" i="6" a="1"/>
  <c r="AC9" i="6" s="1"/>
  <c r="N10" i="6" a="1"/>
  <c r="N10" i="6" s="1"/>
  <c r="M11" i="6" a="1"/>
  <c r="M11" i="6" s="1"/>
  <c r="AH11" i="6" s="1"/>
  <c r="K13" i="6" a="1"/>
  <c r="K13" i="6" s="1"/>
  <c r="F11" i="6" a="1"/>
  <c r="F11" i="6" s="1"/>
  <c r="K99" i="6" a="1"/>
  <c r="K99" i="6" s="1"/>
  <c r="F98" i="6" a="1"/>
  <c r="F98" i="6" s="1"/>
  <c r="AD14" i="6" a="1"/>
  <c r="AD14" i="6" s="1"/>
  <c r="AC13" i="6" a="1"/>
  <c r="AC13" i="6" s="1"/>
  <c r="AE11" i="6" a="1"/>
  <c r="AE11" i="6" s="1"/>
  <c r="AD10" i="6" a="1"/>
  <c r="AD10" i="6" s="1"/>
  <c r="Y9" i="6" a="1"/>
  <c r="Y9" i="6" s="1"/>
  <c r="O9" i="6" a="1"/>
  <c r="O9" i="6" s="1"/>
  <c r="L10" i="6" a="1"/>
  <c r="L10" i="6" s="1"/>
  <c r="K12" i="6" a="1"/>
  <c r="K12" i="6" s="1"/>
  <c r="K10" i="6" a="1"/>
  <c r="K10" i="6" s="1"/>
  <c r="K98" i="6" a="1"/>
  <c r="K98" i="6" s="1"/>
  <c r="AC14" i="6" a="1"/>
  <c r="AC14" i="6" s="1"/>
  <c r="Y13" i="6" a="1"/>
  <c r="Y13" i="6" s="1"/>
  <c r="AD11" i="6" a="1"/>
  <c r="AD11" i="6" s="1"/>
  <c r="AC10" i="6" a="1"/>
  <c r="AC10" i="6" s="1"/>
  <c r="M10" i="6" a="1"/>
  <c r="M10" i="6" s="1"/>
  <c r="N9" i="6" a="1"/>
  <c r="N9" i="6" s="1"/>
  <c r="L11" i="6" a="1"/>
  <c r="L11" i="6" s="1"/>
  <c r="AG11" i="6" s="1"/>
  <c r="J12" i="6" a="1"/>
  <c r="J12" i="6" s="1"/>
  <c r="J10" i="6" a="1"/>
  <c r="J10" i="6" s="1"/>
  <c r="N119" i="6" a="1"/>
  <c r="N119" i="6" s="1"/>
  <c r="AV351" i="3" a="1"/>
  <c r="AV351" i="3" s="1"/>
  <c r="T21" i="3" a="1"/>
  <c r="T21" i="3" s="1"/>
  <c r="R8" i="3" a="1"/>
  <c r="R8" i="3" s="1"/>
  <c r="AC24" i="3" a="1"/>
  <c r="AC24" i="3" s="1"/>
  <c r="AC13" i="3" a="1"/>
  <c r="AC13" i="3" s="1"/>
  <c r="AT342" i="3" a="1"/>
  <c r="AT342" i="3" s="1"/>
  <c r="AY254" i="3" a="1"/>
  <c r="AY254" i="3" s="1"/>
  <c r="BB150" i="3" a="1"/>
  <c r="BB150" i="3" s="1"/>
  <c r="BE149" i="3" a="1"/>
  <c r="BE149" i="3" s="1"/>
  <c r="AV250" i="3" a="1"/>
  <c r="AV250" i="3" s="1"/>
  <c r="AC431" i="3" a="1"/>
  <c r="AC431" i="3" s="1"/>
  <c r="AC429" i="3" a="1"/>
  <c r="AC429" i="3" s="1"/>
  <c r="AT151" i="3" a="1"/>
  <c r="AT151" i="3" s="1"/>
  <c r="AW342" i="3" a="1"/>
  <c r="AW342" i="3" s="1"/>
  <c r="BC150" i="3" a="1"/>
  <c r="BC150" i="3" s="1"/>
  <c r="AY250" i="3" a="1"/>
  <c r="AY250" i="3" s="1"/>
  <c r="BE250" i="3" a="1"/>
  <c r="BE250" i="3" s="1"/>
  <c r="BE443" i="3" a="1"/>
  <c r="BE443" i="3" s="1"/>
  <c r="AY445" i="3" a="1"/>
  <c r="AY445" i="3" s="1"/>
  <c r="W10" i="3" a="1"/>
  <c r="W10" i="3" s="1"/>
  <c r="W22" i="3" a="1"/>
  <c r="W22" i="3" s="1"/>
  <c r="AY9" i="3" a="1"/>
  <c r="AY9" i="3" s="1"/>
  <c r="AY256" i="3" a="1"/>
  <c r="AY256" i="3" s="1"/>
  <c r="AY8" i="3" a="1"/>
  <c r="AY8" i="3" s="1"/>
  <c r="AZ20" i="3" a="1"/>
  <c r="AZ20" i="3" s="1"/>
  <c r="W151" i="3" a="1"/>
  <c r="W151" i="3" s="1"/>
  <c r="AY251" i="3" a="1"/>
  <c r="AY251" i="3" s="1"/>
  <c r="AN443" i="3" a="1"/>
  <c r="AN443" i="3" s="1"/>
  <c r="Q443" i="3" a="1"/>
  <c r="Q443" i="3" s="1"/>
  <c r="AT445" i="3" a="1"/>
  <c r="AT445" i="3" s="1"/>
  <c r="AT22" i="3" a="1"/>
  <c r="AT22" i="3" s="1"/>
  <c r="R152" i="3" a="1"/>
  <c r="R152" i="3" s="1"/>
  <c r="AV12" i="3" a="1"/>
  <c r="AV12" i="3" s="1"/>
  <c r="T153" i="3" a="1"/>
  <c r="T153" i="3" s="1"/>
  <c r="W11" i="3" a="1"/>
  <c r="W11" i="3" s="1"/>
  <c r="Z9" i="3" a="1"/>
  <c r="Z9" i="3" s="1"/>
  <c r="BE8" i="3" a="1"/>
  <c r="BE8" i="3" s="1"/>
  <c r="AW344" i="3" a="1"/>
  <c r="AW344" i="3" s="1"/>
  <c r="T554" i="3" a="1"/>
  <c r="T554" i="3" s="1"/>
  <c r="U552" i="3" a="1"/>
  <c r="U552" i="3" s="1"/>
  <c r="X634" i="3" a="1"/>
  <c r="X634" i="3" s="1"/>
  <c r="T717" i="3" a="1"/>
  <c r="T717" i="3" s="1"/>
  <c r="W638" i="3" a="1"/>
  <c r="W638" i="3" s="1"/>
  <c r="W12" i="3" a="1"/>
  <c r="W12" i="3" s="1"/>
  <c r="Z433" i="3" a="1"/>
  <c r="Z433" i="3" s="1"/>
  <c r="X10" i="3" a="1"/>
  <c r="X10" i="3" s="1"/>
  <c r="Z10" i="3" a="1"/>
  <c r="Z10" i="3" s="1"/>
  <c r="AC21" i="3" a="1"/>
  <c r="AC21" i="3" s="1"/>
  <c r="W346" i="3" a="1"/>
  <c r="W346" i="3" s="1"/>
  <c r="AV636" i="3" a="1"/>
  <c r="AV636" i="3" s="1"/>
  <c r="AW634" i="3" a="1"/>
  <c r="AW634" i="3" s="1"/>
  <c r="AV24" i="3" a="1"/>
  <c r="AV24" i="3" s="1"/>
  <c r="W13" i="3" a="1"/>
  <c r="W13" i="3" s="1"/>
  <c r="AC433" i="3" a="1"/>
  <c r="AC433" i="3" s="1"/>
  <c r="BC22" i="3" a="1"/>
  <c r="BC22" i="3" s="1"/>
  <c r="BC10" i="3" a="1"/>
  <c r="BC10" i="3" s="1"/>
  <c r="T147" i="3" a="1"/>
  <c r="T147" i="3" s="1"/>
  <c r="T348" i="3" a="1"/>
  <c r="T348" i="3" s="1"/>
  <c r="T430" i="3" a="1"/>
  <c r="T430" i="3" s="1"/>
  <c r="BB636" i="3" a="1"/>
  <c r="BB636" i="3" s="1"/>
  <c r="AC634" i="3" a="1"/>
  <c r="AC634" i="3" s="1"/>
  <c r="AC717" i="3" a="1"/>
  <c r="AC717" i="3" s="1"/>
  <c r="U24" i="3" a="1"/>
  <c r="U24" i="3" s="1"/>
  <c r="AZ638" i="3" a="1"/>
  <c r="AZ638" i="3" s="1"/>
  <c r="Z638" i="3" a="1"/>
  <c r="Z638" i="3" s="1"/>
  <c r="BE11" i="3" a="1"/>
  <c r="BE11" i="3" s="1"/>
  <c r="AT351" i="3" a="1"/>
  <c r="AT351" i="3" s="1"/>
  <c r="AV21" i="3" a="1"/>
  <c r="AV21" i="3" s="1"/>
  <c r="AT8" i="3" a="1"/>
  <c r="AT8" i="3" s="1"/>
  <c r="BE155" i="3" a="1"/>
  <c r="BE155" i="3" s="1"/>
  <c r="BE13" i="3" a="1"/>
  <c r="BE13" i="3" s="1"/>
  <c r="R342" i="3" a="1"/>
  <c r="R342" i="3" s="1"/>
  <c r="W254" i="3" a="1"/>
  <c r="W254" i="3" s="1"/>
  <c r="Z150" i="3" a="1"/>
  <c r="Z150" i="3" s="1"/>
  <c r="AC149" i="3" a="1"/>
  <c r="AC149" i="3" s="1"/>
  <c r="AT250" i="3" a="1"/>
  <c r="AT250" i="3" s="1"/>
  <c r="AY350" i="3" a="1"/>
  <c r="AY350" i="3" s="1"/>
  <c r="BC431" i="3" a="1"/>
  <c r="BC431" i="3" s="1"/>
  <c r="BC429" i="3" a="1"/>
  <c r="BC429" i="3" s="1"/>
  <c r="R151" i="3" a="1"/>
  <c r="R151" i="3" s="1"/>
  <c r="U342" i="3" a="1"/>
  <c r="U342" i="3" s="1"/>
  <c r="AA150" i="3" a="1"/>
  <c r="AA150" i="3" s="1"/>
  <c r="W250" i="3" a="1"/>
  <c r="W250" i="3" s="1"/>
  <c r="AC250" i="3" a="1"/>
  <c r="AC250" i="3" s="1"/>
  <c r="AC443" i="3" a="1"/>
  <c r="AC443" i="3" s="1"/>
  <c r="R551" i="3" a="1"/>
  <c r="R551" i="3" s="1"/>
  <c r="R556" i="3" a="1"/>
  <c r="R556" i="3" s="1"/>
  <c r="W445" i="3" a="1"/>
  <c r="W445" i="3" s="1"/>
  <c r="AY152" i="3" a="1"/>
  <c r="AY152" i="3" s="1"/>
  <c r="AY22" i="3" a="1"/>
  <c r="AY22" i="3" s="1"/>
  <c r="U9" i="3" a="1"/>
  <c r="U9" i="3" s="1"/>
  <c r="W256" i="3" a="1"/>
  <c r="W256" i="3" s="1"/>
  <c r="U8" i="3" a="1"/>
  <c r="U8" i="3" s="1"/>
  <c r="BB256" i="3" a="1"/>
  <c r="BB256" i="3" s="1"/>
  <c r="U343" i="3" a="1"/>
  <c r="U343" i="3" s="1"/>
  <c r="W251" i="3" a="1"/>
  <c r="W251" i="3" s="1"/>
  <c r="AS443" i="3" a="1"/>
  <c r="AS443" i="3" s="1"/>
  <c r="L443" i="3" a="1"/>
  <c r="L443" i="3" s="1"/>
  <c r="W551" i="3" a="1"/>
  <c r="W551" i="3" s="1"/>
  <c r="R445" i="3" a="1"/>
  <c r="R445" i="3" s="1"/>
  <c r="T445" i="3" a="1"/>
  <c r="T445" i="3" s="1"/>
  <c r="AT10" i="3" a="1"/>
  <c r="AT10" i="3" s="1"/>
  <c r="R12" i="3" a="1"/>
  <c r="R12" i="3" s="1"/>
  <c r="AT153" i="3" a="1"/>
  <c r="AT153" i="3" s="1"/>
  <c r="AY11" i="3" a="1"/>
  <c r="AY11" i="3" s="1"/>
  <c r="BB9" i="3" a="1"/>
  <c r="BB9" i="3" s="1"/>
  <c r="AA8" i="3" a="1"/>
  <c r="AA8" i="3" s="1"/>
  <c r="U344" i="3" a="1"/>
  <c r="U344" i="3" s="1"/>
  <c r="BB634" i="3" a="1"/>
  <c r="BB634" i="3" s="1"/>
  <c r="T13" i="3" a="1"/>
  <c r="T13" i="3" s="1"/>
  <c r="AY23" i="3" a="1"/>
  <c r="AY23" i="3" s="1"/>
  <c r="AY12" i="3" a="1"/>
  <c r="AY12" i="3" s="1"/>
  <c r="AZ445" i="3" a="1"/>
  <c r="AZ445" i="3" s="1"/>
  <c r="AZ152" i="3" a="1"/>
  <c r="AZ152" i="3" s="1"/>
  <c r="BE21" i="3" a="1"/>
  <c r="BE21" i="3" s="1"/>
  <c r="U346" i="3" a="1"/>
  <c r="U346" i="3" s="1"/>
  <c r="AT636" i="3" a="1"/>
  <c r="AT636" i="3" s="1"/>
  <c r="W634" i="3" a="1"/>
  <c r="W634" i="3" s="1"/>
  <c r="R719" i="3" a="1"/>
  <c r="R719" i="3" s="1"/>
  <c r="X718" i="3" a="1"/>
  <c r="X718" i="3" s="1"/>
  <c r="R24" i="3" a="1"/>
  <c r="R24" i="3" s="1"/>
  <c r="Z11" i="3" a="1"/>
  <c r="Z11" i="3" s="1"/>
  <c r="BC445" i="3" a="1"/>
  <c r="BC445" i="3" s="1"/>
  <c r="AC10" i="3" a="1"/>
  <c r="AC10" i="3" s="1"/>
  <c r="M14" i="6" a="1"/>
  <c r="M14" i="6" s="1"/>
  <c r="R351" i="3" a="1"/>
  <c r="R351" i="3" s="1"/>
  <c r="R21" i="3" a="1"/>
  <c r="R21" i="3" s="1"/>
  <c r="T20" i="3" a="1"/>
  <c r="T20" i="3" s="1"/>
  <c r="AC155" i="3" a="1"/>
  <c r="AC155" i="3" s="1"/>
  <c r="AA13" i="3" a="1"/>
  <c r="AA13" i="3" s="1"/>
  <c r="T342" i="3" a="1"/>
  <c r="T342" i="3" s="1"/>
  <c r="AY149" i="3" a="1"/>
  <c r="AY149" i="3" s="1"/>
  <c r="AZ150" i="3" a="1"/>
  <c r="AZ150" i="3" s="1"/>
  <c r="BC149" i="3" a="1"/>
  <c r="BC149" i="3" s="1"/>
  <c r="AW350" i="3" a="1"/>
  <c r="AW350" i="3" s="1"/>
  <c r="AA431" i="3" a="1"/>
  <c r="AA431" i="3" s="1"/>
  <c r="AA429" i="3" a="1"/>
  <c r="AA429" i="3" s="1"/>
  <c r="AT343" i="3" a="1"/>
  <c r="AT343" i="3" s="1"/>
  <c r="AY342" i="3" a="1"/>
  <c r="AY342" i="3" s="1"/>
  <c r="BB151" i="3" a="1"/>
  <c r="BB151" i="3" s="1"/>
  <c r="AW250" i="3" a="1"/>
  <c r="AW250" i="3" s="1"/>
  <c r="AA250" i="3" a="1"/>
  <c r="AA250" i="3" s="1"/>
  <c r="BC443" i="3" a="1"/>
  <c r="BC443" i="3" s="1"/>
  <c r="T551" i="3" a="1"/>
  <c r="T551" i="3" s="1"/>
  <c r="AY433" i="3" a="1"/>
  <c r="AY433" i="3" s="1"/>
  <c r="W152" i="3" a="1"/>
  <c r="W152" i="3" s="1"/>
  <c r="U22" i="3" a="1"/>
  <c r="U22" i="3" s="1"/>
  <c r="AW9" i="3" a="1"/>
  <c r="AW9" i="3" s="1"/>
  <c r="W20" i="3" a="1"/>
  <c r="W20" i="3" s="1"/>
  <c r="U256" i="3" a="1"/>
  <c r="U256" i="3" s="1"/>
  <c r="Z8" i="3" a="1"/>
  <c r="Z8" i="3" s="1"/>
  <c r="AW151" i="3" a="1"/>
  <c r="AW151" i="3" s="1"/>
  <c r="U251" i="3" a="1"/>
  <c r="U251" i="3" s="1"/>
  <c r="AH443" i="3" a="1"/>
  <c r="AH443" i="3" s="1"/>
  <c r="U551" i="3" a="1"/>
  <c r="U551" i="3" s="1"/>
  <c r="AT433" i="3" a="1"/>
  <c r="AT433" i="3" s="1"/>
  <c r="T10" i="3" a="1"/>
  <c r="T10" i="3" s="1"/>
  <c r="AV433" i="3" a="1"/>
  <c r="AV433" i="3" s="1"/>
  <c r="T23" i="3" a="1"/>
  <c r="T23" i="3" s="1"/>
  <c r="R153" i="3" a="1"/>
  <c r="R153" i="3" s="1"/>
  <c r="U11" i="3" a="1"/>
  <c r="U11" i="3" s="1"/>
  <c r="X9" i="3" a="1"/>
  <c r="X9" i="3" s="1"/>
  <c r="BC8" i="3" a="1"/>
  <c r="BC8" i="3" s="1"/>
  <c r="AV346" i="3" a="1"/>
  <c r="AV346" i="3" s="1"/>
  <c r="Z634" i="3" a="1"/>
  <c r="Z634" i="3" s="1"/>
  <c r="R717" i="3" a="1"/>
  <c r="R717" i="3" s="1"/>
  <c r="AV13" i="3" a="1"/>
  <c r="AV13" i="3" s="1"/>
  <c r="U23" i="3" a="1"/>
  <c r="U23" i="3" s="1"/>
  <c r="U12" i="3" a="1"/>
  <c r="U12" i="3" s="1"/>
  <c r="X445" i="3" a="1"/>
  <c r="X445" i="3" s="1"/>
  <c r="X152" i="3" a="1"/>
  <c r="X152" i="3" s="1"/>
  <c r="AA21" i="3" a="1"/>
  <c r="AA21" i="3" s="1"/>
  <c r="AW346" i="3" a="1"/>
  <c r="AW346" i="3" s="1"/>
  <c r="AT637" i="3" a="1"/>
  <c r="AT637" i="3" s="1"/>
  <c r="W635" i="3" a="1"/>
  <c r="W635" i="3" s="1"/>
  <c r="AZ635" i="3" a="1"/>
  <c r="AZ635" i="3" s="1"/>
  <c r="AT155" i="3" a="1"/>
  <c r="AT155" i="3" s="1"/>
  <c r="BB11" i="3" a="1"/>
  <c r="BB11" i="3" s="1"/>
  <c r="AA445" i="3" a="1"/>
  <c r="AA445" i="3" s="1"/>
  <c r="BE152" i="3" a="1"/>
  <c r="BE152" i="3" s="1"/>
  <c r="R248" i="3" a="1"/>
  <c r="R248" i="3" s="1"/>
  <c r="W347" i="3" a="1"/>
  <c r="W347" i="3" s="1"/>
  <c r="R429" i="3" a="1"/>
  <c r="R429" i="3" s="1"/>
  <c r="U636" i="3" a="1"/>
  <c r="U636" i="3" s="1"/>
  <c r="BC635" i="3" a="1"/>
  <c r="BC635" i="3" s="1"/>
  <c r="W719" i="3" a="1"/>
  <c r="W719" i="3" s="1"/>
  <c r="U155" i="3" a="1"/>
  <c r="U155" i="3" s="1"/>
  <c r="BB638" i="3" a="1"/>
  <c r="BB638" i="3" s="1"/>
  <c r="X12" i="3" a="1"/>
  <c r="X12" i="3" s="1"/>
  <c r="T351" i="3" a="1"/>
  <c r="T351" i="3" s="1"/>
  <c r="AT21" i="3" a="1"/>
  <c r="AT21" i="3" s="1"/>
  <c r="AV256" i="3" a="1"/>
  <c r="AV256" i="3" s="1"/>
  <c r="BE24" i="3" a="1"/>
  <c r="BE24" i="3" s="1"/>
  <c r="BC13" i="3" a="1"/>
  <c r="BC13" i="3" s="1"/>
  <c r="AV150" i="3" a="1"/>
  <c r="AV150" i="3" s="1"/>
  <c r="W149" i="3" a="1"/>
  <c r="W149" i="3" s="1"/>
  <c r="X150" i="3" a="1"/>
  <c r="X150" i="3" s="1"/>
  <c r="AA149" i="3" a="1"/>
  <c r="AA149" i="3" s="1"/>
  <c r="AZ250" i="3" a="1"/>
  <c r="AZ250" i="3" s="1"/>
  <c r="W350" i="3" a="1"/>
  <c r="W350" i="3" s="1"/>
  <c r="BE430" i="3" a="1"/>
  <c r="BE430" i="3" s="1"/>
  <c r="BB443" i="3" a="1"/>
  <c r="BB443" i="3" s="1"/>
  <c r="R343" i="3" a="1"/>
  <c r="R343" i="3" s="1"/>
  <c r="W342" i="3" a="1"/>
  <c r="W342" i="3" s="1"/>
  <c r="Z151" i="3" a="1"/>
  <c r="Z151" i="3" s="1"/>
  <c r="U250" i="3" a="1"/>
  <c r="U250" i="3" s="1"/>
  <c r="BC250" i="3" a="1"/>
  <c r="BC250" i="3" s="1"/>
  <c r="AA443" i="3" a="1"/>
  <c r="AA443" i="3" s="1"/>
  <c r="T556" i="3" a="1"/>
  <c r="T556" i="3" s="1"/>
  <c r="W433" i="3" a="1"/>
  <c r="W433" i="3" s="1"/>
  <c r="AY10" i="3" a="1"/>
  <c r="AY10" i="3" s="1"/>
  <c r="AW22" i="3" a="1"/>
  <c r="AW22" i="3" s="1"/>
  <c r="W21" i="3" a="1"/>
  <c r="W21" i="3" s="1"/>
  <c r="AY20" i="3" a="1"/>
  <c r="AY20" i="3" s="1"/>
  <c r="AW8" i="3" a="1"/>
  <c r="AW8" i="3" s="1"/>
  <c r="BB8" i="3" a="1"/>
  <c r="BB8" i="3" s="1"/>
  <c r="U151" i="3" a="1"/>
  <c r="U151" i="3" s="1"/>
  <c r="AW251" i="3" a="1"/>
  <c r="AW251" i="3" s="1"/>
  <c r="F443" i="3" a="1"/>
  <c r="F443" i="3" s="1"/>
  <c r="T634" i="3" a="1"/>
  <c r="T634" i="3" s="1"/>
  <c r="R433" i="3" a="1"/>
  <c r="R433" i="3" s="1"/>
  <c r="AV152" i="3" a="1"/>
  <c r="AV152" i="3" s="1"/>
  <c r="T22" i="3" a="1"/>
  <c r="T22" i="3" s="1"/>
  <c r="AT12" i="3" a="1"/>
  <c r="AT12" i="3" s="1"/>
  <c r="T12" i="3" a="1"/>
  <c r="T12" i="3" s="1"/>
  <c r="AW11" i="3" a="1"/>
  <c r="AW11" i="3" s="1"/>
  <c r="AZ9" i="3" a="1"/>
  <c r="AZ9" i="3" s="1"/>
  <c r="AA256" i="3" a="1"/>
  <c r="AA256" i="3" s="1"/>
  <c r="AT346" i="3" a="1"/>
  <c r="AT346" i="3" s="1"/>
  <c r="W553" i="3" a="1"/>
  <c r="W553" i="3" s="1"/>
  <c r="AT635" i="3" a="1"/>
  <c r="AT635" i="3" s="1"/>
  <c r="R13" i="3" a="1"/>
  <c r="R13" i="3" s="1"/>
  <c r="AW23" i="3" a="1"/>
  <c r="AW23" i="3" s="1"/>
  <c r="W23" i="3" a="1"/>
  <c r="W23" i="3" s="1"/>
  <c r="AZ433" i="3" a="1"/>
  <c r="AZ433" i="3" s="1"/>
  <c r="AZ10" i="3" a="1"/>
  <c r="AZ10" i="3" s="1"/>
  <c r="BC21" i="3" a="1"/>
  <c r="BC21" i="3" s="1"/>
  <c r="AV347" i="3" a="1"/>
  <c r="AV347" i="3" s="1"/>
  <c r="AY443" i="3" a="1"/>
  <c r="AY443" i="3" s="1"/>
  <c r="T637" i="3" a="1"/>
  <c r="T637" i="3" s="1"/>
  <c r="U635" i="3" a="1"/>
  <c r="U635" i="3" s="1"/>
  <c r="X635" i="3" a="1"/>
  <c r="X635" i="3" s="1"/>
  <c r="W717" i="3" a="1"/>
  <c r="W717" i="3" s="1"/>
  <c r="X717" i="3" a="1"/>
  <c r="X717" i="3" s="1"/>
  <c r="R155" i="3" a="1"/>
  <c r="R155" i="3" s="1"/>
  <c r="X11" i="3" a="1"/>
  <c r="X11" i="3" s="1"/>
  <c r="BC433" i="3" a="1"/>
  <c r="BC433" i="3" s="1"/>
  <c r="AC152" i="3" a="1"/>
  <c r="AC152" i="3" s="1"/>
  <c r="AT147" i="3" a="1"/>
  <c r="AT147" i="3" s="1"/>
  <c r="U347" i="3" a="1"/>
  <c r="U347" i="3" s="1"/>
  <c r="T429" i="3" a="1"/>
  <c r="T429" i="3" s="1"/>
  <c r="AY636" i="3" a="1"/>
  <c r="AY636" i="3" s="1"/>
  <c r="AA635" i="3" a="1"/>
  <c r="AA635" i="3" s="1"/>
  <c r="U719" i="3" a="1"/>
  <c r="U719" i="3" s="1"/>
  <c r="Z719" i="3" a="1"/>
  <c r="Z719" i="3" s="1"/>
  <c r="AW24" i="3" a="1"/>
  <c r="AW24" i="3" s="1"/>
  <c r="BB153" i="3" a="1"/>
  <c r="BB153" i="3" s="1"/>
  <c r="Z23" i="3" a="1"/>
  <c r="Z23" i="3" s="1"/>
  <c r="AC11" i="3" a="1"/>
  <c r="AC11" i="3" s="1"/>
  <c r="AT148" i="3" a="1"/>
  <c r="AT148" i="3" s="1"/>
  <c r="W147" i="3" a="1"/>
  <c r="W147" i="3" s="1"/>
  <c r="AZ148" i="3" a="1"/>
  <c r="AZ148" i="3" s="1"/>
  <c r="Z147" i="3" a="1"/>
  <c r="Z147" i="3" s="1"/>
  <c r="T349" i="3" a="1"/>
  <c r="T349" i="3" s="1"/>
  <c r="T431" i="3" a="1"/>
  <c r="T431" i="3" s="1"/>
  <c r="X430" i="3" a="1"/>
  <c r="X430" i="3" s="1"/>
  <c r="X637" i="3" a="1"/>
  <c r="X637" i="3" s="1"/>
  <c r="X24" i="3" a="1"/>
  <c r="X24" i="3" s="1"/>
  <c r="T9" i="3" a="1"/>
  <c r="T9" i="3" s="1"/>
  <c r="AT256" i="3" a="1"/>
  <c r="AT256" i="3" s="1"/>
  <c r="AV20" i="3" a="1"/>
  <c r="AV20" i="3" s="1"/>
  <c r="AA24" i="3" a="1"/>
  <c r="AA24" i="3" s="1"/>
  <c r="T150" i="3" a="1"/>
  <c r="T150" i="3" s="1"/>
  <c r="AW254" i="3" a="1"/>
  <c r="AW254" i="3" s="1"/>
  <c r="BE254" i="3" a="1"/>
  <c r="BE254" i="3" s="1"/>
  <c r="Z250" i="3" a="1"/>
  <c r="Z250" i="3" s="1"/>
  <c r="U350" i="3" a="1"/>
  <c r="U350" i="3" s="1"/>
  <c r="AC430" i="3" a="1"/>
  <c r="AC430" i="3" s="1"/>
  <c r="Z443" i="3" a="1"/>
  <c r="Z443" i="3" s="1"/>
  <c r="AV343" i="3" a="1"/>
  <c r="AV343" i="3" s="1"/>
  <c r="AY150" i="3" a="1"/>
  <c r="AY150" i="3" s="1"/>
  <c r="AZ151" i="3" a="1"/>
  <c r="AZ151" i="3" s="1"/>
  <c r="AT251" i="3" a="1"/>
  <c r="AT251" i="3" s="1"/>
  <c r="Z251" i="3" a="1"/>
  <c r="Z251" i="3" s="1"/>
  <c r="T11" i="3" a="1"/>
  <c r="T11" i="3" s="1"/>
  <c r="AW445" i="3" a="1"/>
  <c r="AW445" i="3" s="1"/>
  <c r="U10" i="3" a="1"/>
  <c r="U10" i="3" s="1"/>
  <c r="AY351" i="3" a="1"/>
  <c r="AY351" i="3" s="1"/>
  <c r="AY21" i="3" a="1"/>
  <c r="AY21" i="3" s="1"/>
  <c r="U20" i="3" a="1"/>
  <c r="U20" i="3" s="1"/>
  <c r="AZ256" i="3" a="1"/>
  <c r="AZ256" i="3" s="1"/>
  <c r="X8" i="3" a="1"/>
  <c r="X8" i="3" s="1"/>
  <c r="AY343" i="3" a="1"/>
  <c r="AY343" i="3" s="1"/>
  <c r="BE151" i="3" a="1"/>
  <c r="BE151" i="3" s="1"/>
  <c r="BE251" i="3" a="1"/>
  <c r="BE251" i="3" s="1"/>
  <c r="AT344" i="3" a="1"/>
  <c r="AT344" i="3" s="1"/>
  <c r="AP443" i="3" a="1"/>
  <c r="AP443" i="3" s="1"/>
  <c r="R634" i="3" a="1"/>
  <c r="R634" i="3" s="1"/>
  <c r="T433" i="3" a="1"/>
  <c r="T433" i="3" s="1"/>
  <c r="T152" i="3" a="1"/>
  <c r="T152" i="3" s="1"/>
  <c r="T638" i="3" a="1"/>
  <c r="T638" i="3" s="1"/>
  <c r="AV23" i="3" a="1"/>
  <c r="AV23" i="3" s="1"/>
  <c r="Z21" i="3" a="1"/>
  <c r="Z21" i="3" s="1"/>
  <c r="BE256" i="3" a="1"/>
  <c r="BE256" i="3" s="1"/>
  <c r="AC20" i="3" a="1"/>
  <c r="AC20" i="3" s="1"/>
  <c r="R346" i="3" a="1"/>
  <c r="R346" i="3" s="1"/>
  <c r="AT443" i="3" a="1"/>
  <c r="AT443" i="3" s="1"/>
  <c r="U553" i="3" a="1"/>
  <c r="U553" i="3" s="1"/>
  <c r="T635" i="3" a="1"/>
  <c r="T635" i="3" s="1"/>
  <c r="T718" i="3" a="1"/>
  <c r="T718" i="3" s="1"/>
  <c r="AT13" i="3" a="1"/>
  <c r="AT13" i="3" s="1"/>
  <c r="AY153" i="3" a="1"/>
  <c r="AY153" i="3" s="1"/>
  <c r="AW12" i="3" a="1"/>
  <c r="AW12" i="3" s="1"/>
  <c r="X433" i="3" a="1"/>
  <c r="X433" i="3" s="1"/>
  <c r="Z22" i="3" a="1"/>
  <c r="Z22" i="3" s="1"/>
  <c r="AC9" i="3" a="1"/>
  <c r="AC9" i="3" s="1"/>
  <c r="AT347" i="3" a="1"/>
  <c r="AT347" i="3" s="1"/>
  <c r="W443" i="3" a="1"/>
  <c r="W443" i="3" s="1"/>
  <c r="AV637" i="3" a="1"/>
  <c r="AV637" i="3" s="1"/>
  <c r="AY635" i="3" a="1"/>
  <c r="AY635" i="3" s="1"/>
  <c r="Z635" i="3" a="1"/>
  <c r="Z635" i="3" s="1"/>
  <c r="U717" i="3" a="1"/>
  <c r="U717" i="3" s="1"/>
  <c r="Z717" i="3" a="1"/>
  <c r="Z717" i="3" s="1"/>
  <c r="AT24" i="3" a="1"/>
  <c r="AT24" i="3" s="1"/>
  <c r="AZ11" i="3" a="1"/>
  <c r="AZ11" i="3" s="1"/>
  <c r="AA433" i="3" a="1"/>
  <c r="AA433" i="3" s="1"/>
  <c r="BE10" i="3" a="1"/>
  <c r="BE10" i="3" s="1"/>
  <c r="R147" i="3" a="1"/>
  <c r="R147" i="3" s="1"/>
  <c r="AW347" i="3" a="1"/>
  <c r="AW347" i="3" s="1"/>
  <c r="AV429" i="3" a="1"/>
  <c r="AV429" i="3" s="1"/>
  <c r="AW636" i="3" a="1"/>
  <c r="AW636" i="3" s="1"/>
  <c r="AC635" i="3" a="1"/>
  <c r="AC635" i="3" s="1"/>
  <c r="W24" i="3" a="1"/>
  <c r="W24" i="3" s="1"/>
  <c r="Z13" i="3" a="1"/>
  <c r="Z13" i="3" s="1"/>
  <c r="Z153" i="3" a="1"/>
  <c r="Z153" i="3" s="1"/>
  <c r="AZ12" i="3" a="1"/>
  <c r="AZ12" i="3" s="1"/>
  <c r="R148" i="3" a="1"/>
  <c r="R148" i="3" s="1"/>
  <c r="AW248" i="3" a="1"/>
  <c r="AW248" i="3" s="1"/>
  <c r="X148" i="3" a="1"/>
  <c r="X148" i="3" s="1"/>
  <c r="AZ248" i="3" a="1"/>
  <c r="AZ248" i="3" s="1"/>
  <c r="AY348" i="3" a="1"/>
  <c r="AY348" i="3" s="1"/>
  <c r="AY429" i="3" a="1"/>
  <c r="AY429" i="3" s="1"/>
  <c r="AV9" i="3" a="1"/>
  <c r="AV9" i="3" s="1"/>
  <c r="R256" i="3" a="1"/>
  <c r="R256" i="3" s="1"/>
  <c r="R20" i="3" a="1"/>
  <c r="R20" i="3" s="1"/>
  <c r="BC155" i="3" a="1"/>
  <c r="BC155" i="3" s="1"/>
  <c r="AT150" i="3" a="1"/>
  <c r="AT150" i="3" s="1"/>
  <c r="AW149" i="3" a="1"/>
  <c r="AW149" i="3" s="1"/>
  <c r="AC254" i="3" a="1"/>
  <c r="AC254" i="3" s="1"/>
  <c r="X250" i="3" a="1"/>
  <c r="X250" i="3" s="1"/>
  <c r="BC430" i="3" a="1"/>
  <c r="BC430" i="3" s="1"/>
  <c r="AZ443" i="3" a="1"/>
  <c r="AZ443" i="3" s="1"/>
  <c r="T343" i="3" a="1"/>
  <c r="T343" i="3" s="1"/>
  <c r="W150" i="3" a="1"/>
  <c r="W150" i="3" s="1"/>
  <c r="X151" i="3" a="1"/>
  <c r="X151" i="3" s="1"/>
  <c r="T251" i="3" a="1"/>
  <c r="T251" i="3" s="1"/>
  <c r="X251" i="3" a="1"/>
  <c r="X251" i="3" s="1"/>
  <c r="R552" i="3" a="1"/>
  <c r="R552" i="3" s="1"/>
  <c r="AV11" i="3" a="1"/>
  <c r="AV11" i="3" s="1"/>
  <c r="U445" i="3" a="1"/>
  <c r="U445" i="3" s="1"/>
  <c r="AW152" i="3" a="1"/>
  <c r="AW152" i="3" s="1"/>
  <c r="AW351" i="3" a="1"/>
  <c r="AW351" i="3" s="1"/>
  <c r="U21" i="3" a="1"/>
  <c r="U21" i="3" s="1"/>
  <c r="AW256" i="3" a="1"/>
  <c r="AW256" i="3" s="1"/>
  <c r="X256" i="3" a="1"/>
  <c r="X256" i="3" s="1"/>
  <c r="AZ8" i="3" a="1"/>
  <c r="AZ8" i="3" s="1"/>
  <c r="W343" i="3" a="1"/>
  <c r="W343" i="3" s="1"/>
  <c r="AC151" i="3" a="1"/>
  <c r="AC151" i="3" s="1"/>
  <c r="AC251" i="3" a="1"/>
  <c r="AC251" i="3" s="1"/>
  <c r="R344" i="3" a="1"/>
  <c r="R344" i="3" s="1"/>
  <c r="O443" i="3" a="1"/>
  <c r="O443" i="3" s="1"/>
  <c r="R553" i="3" a="1"/>
  <c r="R553" i="3" s="1"/>
  <c r="AV634" i="3" a="1"/>
  <c r="AV634" i="3" s="1"/>
  <c r="AV22" i="3" a="1"/>
  <c r="AV22" i="3" s="1"/>
  <c r="AV10" i="3" a="1"/>
  <c r="AV10" i="3" s="1"/>
  <c r="R638" i="3" a="1"/>
  <c r="R638" i="3" s="1"/>
  <c r="R23" i="3" a="1"/>
  <c r="R23" i="3" s="1"/>
  <c r="BB21" i="3" a="1"/>
  <c r="BB21" i="3" s="1"/>
  <c r="AC256" i="3" a="1"/>
  <c r="AC256" i="3" s="1"/>
  <c r="BE20" i="3" a="1"/>
  <c r="BE20" i="3" s="1"/>
  <c r="T346" i="3" a="1"/>
  <c r="T346" i="3" s="1"/>
  <c r="R443" i="3" a="1"/>
  <c r="R443" i="3" s="1"/>
  <c r="AV635" i="3" a="1"/>
  <c r="AV635" i="3" s="1"/>
  <c r="U638" i="3" a="1"/>
  <c r="U638" i="3" s="1"/>
  <c r="W153" i="3" a="1"/>
  <c r="W153" i="3" s="1"/>
  <c r="BB445" i="3" a="1"/>
  <c r="BB445" i="3" s="1"/>
  <c r="BB152" i="3" a="1"/>
  <c r="BB152" i="3" s="1"/>
  <c r="BB22" i="3" a="1"/>
  <c r="BB22" i="3" s="1"/>
  <c r="BE9" i="3" a="1"/>
  <c r="BE9" i="3" s="1"/>
  <c r="R347" i="3" a="1"/>
  <c r="R347" i="3" s="1"/>
  <c r="AW443" i="3" a="1"/>
  <c r="AW443" i="3" s="1"/>
  <c r="R637" i="3" a="1"/>
  <c r="R637" i="3" s="1"/>
  <c r="AW635" i="3" a="1"/>
  <c r="AW635" i="3" s="1"/>
  <c r="BB635" i="3" a="1"/>
  <c r="BB635" i="3" s="1"/>
  <c r="T24" i="3" a="1"/>
  <c r="T24" i="3" s="1"/>
  <c r="AY13" i="3" a="1"/>
  <c r="AY13" i="3" s="1"/>
  <c r="BE445" i="3" a="1"/>
  <c r="BE445" i="3" s="1"/>
  <c r="AC22" i="3" a="1"/>
  <c r="AC22" i="3" s="1"/>
  <c r="AA10" i="3" a="1"/>
  <c r="AA10" i="3" s="1"/>
  <c r="AV248" i="3" a="1"/>
  <c r="AV248" i="3" s="1"/>
  <c r="AV348" i="3" a="1"/>
  <c r="AV348" i="3" s="1"/>
  <c r="AT430" i="3" a="1"/>
  <c r="AT430" i="3" s="1"/>
  <c r="W636" i="3" a="1"/>
  <c r="W636" i="3" s="1"/>
  <c r="BE635" i="3" a="1"/>
  <c r="BE635" i="3" s="1"/>
  <c r="X719" i="3" a="1"/>
  <c r="X719" i="3" s="1"/>
  <c r="AY155" i="3" a="1"/>
  <c r="AY155" i="3" s="1"/>
  <c r="BB13" i="3" a="1"/>
  <c r="BB13" i="3" s="1"/>
  <c r="AZ153" i="3" a="1"/>
  <c r="AZ153" i="3" s="1"/>
  <c r="BB23" i="3" a="1"/>
  <c r="BB23" i="3" s="1"/>
  <c r="R9" i="3" a="1"/>
  <c r="R9" i="3" s="1"/>
  <c r="T256" i="3" a="1"/>
  <c r="T256" i="3" s="1"/>
  <c r="AT20" i="3" a="1"/>
  <c r="AT20" i="3" s="1"/>
  <c r="AA155" i="3" a="1"/>
  <c r="AA155" i="3" s="1"/>
  <c r="R150" i="3" a="1"/>
  <c r="R150" i="3" s="1"/>
  <c r="U149" i="3" a="1"/>
  <c r="U149" i="3" s="1"/>
  <c r="BC254" i="3" a="1"/>
  <c r="BC254" i="3" s="1"/>
  <c r="T250" i="3" a="1"/>
  <c r="T250" i="3" s="1"/>
  <c r="BB250" i="3" a="1"/>
  <c r="BB250" i="3" s="1"/>
  <c r="AA430" i="3" a="1"/>
  <c r="AA430" i="3" s="1"/>
  <c r="X443" i="3" a="1"/>
  <c r="X443" i="3" s="1"/>
  <c r="AV151" i="3" a="1"/>
  <c r="AV151" i="3" s="1"/>
  <c r="AW150" i="3" a="1"/>
  <c r="AW150" i="3" s="1"/>
  <c r="BE150" i="3" a="1"/>
  <c r="BE150" i="3" s="1"/>
  <c r="R251" i="3" a="1"/>
  <c r="R251" i="3" s="1"/>
  <c r="BB251" i="3" a="1"/>
  <c r="BB251" i="3" s="1"/>
  <c r="T552" i="3" a="1"/>
  <c r="T552" i="3" s="1"/>
  <c r="R11" i="3" a="1"/>
  <c r="R11" i="3" s="1"/>
  <c r="AW433" i="3" a="1"/>
  <c r="AW433" i="3" s="1"/>
  <c r="U152" i="3" a="1"/>
  <c r="U152" i="3" s="1"/>
  <c r="W351" i="3" a="1"/>
  <c r="W351" i="3" s="1"/>
  <c r="AW21" i="3" a="1"/>
  <c r="AW21" i="3" s="1"/>
  <c r="AW20" i="3" a="1"/>
  <c r="AW20" i="3" s="1"/>
  <c r="BB20" i="3" a="1"/>
  <c r="BB20" i="3" s="1"/>
  <c r="Z256" i="3" a="1"/>
  <c r="Z256" i="3" s="1"/>
  <c r="AW343" i="3" a="1"/>
  <c r="AW343" i="3" s="1"/>
  <c r="BC151" i="3" a="1"/>
  <c r="BC151" i="3" s="1"/>
  <c r="AA251" i="3" a="1"/>
  <c r="AA251" i="3" s="1"/>
  <c r="T344" i="3" a="1"/>
  <c r="T344" i="3" s="1"/>
  <c r="N443" i="3" a="1"/>
  <c r="N443" i="3" s="1"/>
  <c r="T553" i="3" a="1"/>
  <c r="T553" i="3" s="1"/>
  <c r="AT634" i="3" a="1"/>
  <c r="AT634" i="3" s="1"/>
  <c r="R22" i="3" a="1"/>
  <c r="R22" i="3" s="1"/>
  <c r="R10" i="3" a="1"/>
  <c r="R10" i="3" s="1"/>
  <c r="AV638" i="3" a="1"/>
  <c r="AV638" i="3" s="1"/>
  <c r="AT23" i="3" a="1"/>
  <c r="AT23" i="3" s="1"/>
  <c r="W556" i="3" a="1"/>
  <c r="W556" i="3" s="1"/>
  <c r="X21" i="3" a="1"/>
  <c r="X21" i="3" s="1"/>
  <c r="BC256" i="3" a="1"/>
  <c r="BC256" i="3" s="1"/>
  <c r="AA20" i="3" a="1"/>
  <c r="AA20" i="3" s="1"/>
  <c r="AY344" i="3" a="1"/>
  <c r="AY344" i="3" s="1"/>
  <c r="AV443" i="3" a="1"/>
  <c r="AV443" i="3" s="1"/>
  <c r="R635" i="3" a="1"/>
  <c r="R635" i="3" s="1"/>
  <c r="R718" i="3" a="1"/>
  <c r="R718" i="3" s="1"/>
  <c r="AY638" i="3" a="1"/>
  <c r="AY638" i="3" s="1"/>
  <c r="AW153" i="3" a="1"/>
  <c r="AW153" i="3" s="1"/>
  <c r="Z445" i="3" a="1"/>
  <c r="Z445" i="3" s="1"/>
  <c r="Z152" i="3" a="1"/>
  <c r="Z152" i="3" s="1"/>
  <c r="X22" i="3" a="1"/>
  <c r="X22" i="3" s="1"/>
  <c r="AA9" i="3" a="1"/>
  <c r="AA9" i="3" s="1"/>
  <c r="T347" i="3" a="1"/>
  <c r="T347" i="3" s="1"/>
  <c r="U443" i="3" a="1"/>
  <c r="U443" i="3" s="1"/>
  <c r="W554" i="3" a="1"/>
  <c r="W554" i="3" s="1"/>
  <c r="T636" i="3" a="1"/>
  <c r="T636" i="3" s="1"/>
  <c r="U634" i="3" a="1"/>
  <c r="U634" i="3" s="1"/>
  <c r="AV8" i="3" a="1"/>
  <c r="AV8" i="3" s="1"/>
  <c r="U254" i="3" a="1"/>
  <c r="U254" i="3" s="1"/>
  <c r="U150" i="3" a="1"/>
  <c r="U150" i="3" s="1"/>
  <c r="U433" i="3" a="1"/>
  <c r="U433" i="3" s="1"/>
  <c r="AT152" i="3" a="1"/>
  <c r="AT152" i="3" s="1"/>
  <c r="BB433" i="3" a="1"/>
  <c r="BB433" i="3" s="1"/>
  <c r="AY634" i="3" a="1"/>
  <c r="AY634" i="3" s="1"/>
  <c r="BE22" i="3" a="1"/>
  <c r="BE22" i="3" s="1"/>
  <c r="T248" i="3" a="1"/>
  <c r="T248" i="3" s="1"/>
  <c r="AT429" i="3" a="1"/>
  <c r="AT429" i="3" s="1"/>
  <c r="Z636" i="3" a="1"/>
  <c r="Z636" i="3" s="1"/>
  <c r="AA717" i="3" a="1"/>
  <c r="AA717" i="3" s="1"/>
  <c r="AZ13" i="3" a="1"/>
  <c r="AZ13" i="3" s="1"/>
  <c r="BC11" i="3" a="1"/>
  <c r="BC11" i="3" s="1"/>
  <c r="AV249" i="3" a="1"/>
  <c r="AV249" i="3" s="1"/>
  <c r="U147" i="3" a="1"/>
  <c r="U147" i="3" s="1"/>
  <c r="Z248" i="3" a="1"/>
  <c r="Z248" i="3" s="1"/>
  <c r="W348" i="3" a="1"/>
  <c r="W348" i="3" s="1"/>
  <c r="U429" i="3" a="1"/>
  <c r="U429" i="3" s="1"/>
  <c r="AY637" i="3" a="1"/>
  <c r="AY637" i="3" s="1"/>
  <c r="BE636" i="3" a="1"/>
  <c r="BE636" i="3" s="1"/>
  <c r="AA718" i="3" a="1"/>
  <c r="AA718" i="3" s="1"/>
  <c r="BB24" i="3" a="1"/>
  <c r="BB24" i="3" s="1"/>
  <c r="BE638" i="3" a="1"/>
  <c r="BE638" i="3" s="1"/>
  <c r="BC23" i="3" a="1"/>
  <c r="BC23" i="3" s="1"/>
  <c r="R149" i="3" a="1"/>
  <c r="R149" i="3" s="1"/>
  <c r="AW249" i="3" a="1"/>
  <c r="AW249" i="3" s="1"/>
  <c r="Z254" i="3" a="1"/>
  <c r="Z254" i="3" s="1"/>
  <c r="AA148" i="3" a="1"/>
  <c r="AA148" i="3" s="1"/>
  <c r="AA147" i="3" a="1"/>
  <c r="AA147" i="3" s="1"/>
  <c r="AW349" i="3" a="1"/>
  <c r="AW349" i="3" s="1"/>
  <c r="U431" i="3" a="1"/>
  <c r="U431" i="3" s="1"/>
  <c r="X431" i="3" a="1"/>
  <c r="X431" i="3" s="1"/>
  <c r="L445" i="3" a="1"/>
  <c r="L445" i="3" s="1"/>
  <c r="X254" i="3" a="1"/>
  <c r="X254" i="3" s="1"/>
  <c r="AC248" i="3" a="1"/>
  <c r="AC248" i="3" s="1"/>
  <c r="U349" i="3" a="1"/>
  <c r="U349" i="3" s="1"/>
  <c r="AA637" i="3" a="1"/>
  <c r="AA637" i="3" s="1"/>
  <c r="AV350" i="3" a="1"/>
  <c r="AV350" i="3" s="1"/>
  <c r="AW430" i="3" a="1"/>
  <c r="AW430" i="3" s="1"/>
  <c r="AZ429" i="3" a="1"/>
  <c r="AZ429" i="3" s="1"/>
  <c r="AS445" i="3" a="1"/>
  <c r="AS445" i="3" s="1"/>
  <c r="R636" i="3" a="1"/>
  <c r="R636" i="3" s="1"/>
  <c r="T249" i="3" a="1"/>
  <c r="T249" i="3" s="1"/>
  <c r="R349" i="3" a="1"/>
  <c r="R349" i="3" s="1"/>
  <c r="U637" i="3" a="1"/>
  <c r="U637" i="3" s="1"/>
  <c r="T8" i="3" a="1"/>
  <c r="T8" i="3" s="1"/>
  <c r="AA254" i="3" a="1"/>
  <c r="AA254" i="3" s="1"/>
  <c r="AC150" i="3" a="1"/>
  <c r="AC150" i="3" s="1"/>
  <c r="AW10" i="3" a="1"/>
  <c r="AW10" i="3" s="1"/>
  <c r="AT638" i="3" a="1"/>
  <c r="AT638" i="3" s="1"/>
  <c r="W344" i="3" a="1"/>
  <c r="W344" i="3" s="1"/>
  <c r="BB10" i="3" a="1"/>
  <c r="BB10" i="3" s="1"/>
  <c r="T719" i="3" a="1"/>
  <c r="T719" i="3" s="1"/>
  <c r="AA22" i="3" a="1"/>
  <c r="AA22" i="3" s="1"/>
  <c r="AV147" i="3" a="1"/>
  <c r="AV147" i="3" s="1"/>
  <c r="BC634" i="3" a="1"/>
  <c r="BC634" i="3" s="1"/>
  <c r="X638" i="3" a="1"/>
  <c r="X638" i="3" s="1"/>
  <c r="R249" i="3" a="1"/>
  <c r="R249" i="3" s="1"/>
  <c r="BB148" i="3" a="1"/>
  <c r="BB148" i="3" s="1"/>
  <c r="BB147" i="3" a="1"/>
  <c r="BB147" i="3" s="1"/>
  <c r="U348" i="3" a="1"/>
  <c r="U348" i="3" s="1"/>
  <c r="BB430" i="3" a="1"/>
  <c r="BB430" i="3" s="1"/>
  <c r="AW637" i="3" a="1"/>
  <c r="AW637" i="3" s="1"/>
  <c r="AC718" i="3" a="1"/>
  <c r="AC718" i="3" s="1"/>
  <c r="AZ155" i="3" a="1"/>
  <c r="AZ155" i="3" s="1"/>
  <c r="AC12" i="3" a="1"/>
  <c r="AC12" i="3" s="1"/>
  <c r="BE153" i="3" a="1"/>
  <c r="BE153" i="3" s="1"/>
  <c r="AT254" i="3" a="1"/>
  <c r="AT254" i="3" s="1"/>
  <c r="AY249" i="3" a="1"/>
  <c r="AY249" i="3" s="1"/>
  <c r="AZ254" i="3" a="1"/>
  <c r="AZ254" i="3" s="1"/>
  <c r="BE249" i="3" a="1"/>
  <c r="BE249" i="3" s="1"/>
  <c r="BE248" i="3" a="1"/>
  <c r="BE248" i="3" s="1"/>
  <c r="W349" i="3" a="1"/>
  <c r="W349" i="3" s="1"/>
  <c r="AY430" i="3" a="1"/>
  <c r="AY430" i="3" s="1"/>
  <c r="BB429" i="3" a="1"/>
  <c r="BB429" i="3" s="1"/>
  <c r="F445" i="3" a="1"/>
  <c r="F445" i="3" s="1"/>
  <c r="BC637" i="3" a="1"/>
  <c r="BC637" i="3" s="1"/>
  <c r="AC249" i="3" a="1"/>
  <c r="AC249" i="3" s="1"/>
  <c r="W430" i="3" a="1"/>
  <c r="W430" i="3" s="1"/>
  <c r="Z429" i="3" a="1"/>
  <c r="Z429" i="3" s="1"/>
  <c r="N445" i="3" a="1"/>
  <c r="N445" i="3" s="1"/>
  <c r="AZ24" i="3" a="1"/>
  <c r="AZ24" i="3" s="1"/>
  <c r="BC153" i="3" a="1"/>
  <c r="BC153" i="3" s="1"/>
  <c r="T254" i="3" a="1"/>
  <c r="T254" i="3" s="1"/>
  <c r="W148" i="3" a="1"/>
  <c r="W148" i="3" s="1"/>
  <c r="BB149" i="3" a="1"/>
  <c r="BB149" i="3" s="1"/>
  <c r="BE147" i="3" a="1"/>
  <c r="BE147" i="3" s="1"/>
  <c r="BE433" i="3" a="1"/>
  <c r="BE433" i="3" s="1"/>
  <c r="AA11" i="3" a="1"/>
  <c r="AA11" i="3" s="1"/>
  <c r="AW147" i="3" a="1"/>
  <c r="AW147" i="3" s="1"/>
  <c r="AW429" i="3" a="1"/>
  <c r="AW429" i="3" s="1"/>
  <c r="AC636" i="3" a="1"/>
  <c r="AC636" i="3" s="1"/>
  <c r="Z155" i="3" a="1"/>
  <c r="Z155" i="3" s="1"/>
  <c r="AA23" i="3" a="1"/>
  <c r="AA23" i="3" s="1"/>
  <c r="AT149" i="3" a="1"/>
  <c r="AT149" i="3" s="1"/>
  <c r="BB254" i="3" a="1"/>
  <c r="BB254" i="3" s="1"/>
  <c r="BC147" i="3" a="1"/>
  <c r="BC147" i="3" s="1"/>
  <c r="BC24" i="3" a="1"/>
  <c r="BC24" i="3" s="1"/>
  <c r="BE431" i="3" a="1"/>
  <c r="BE431" i="3" s="1"/>
  <c r="U351" i="3" a="1"/>
  <c r="U351" i="3" s="1"/>
  <c r="AV344" i="3" a="1"/>
  <c r="AV344" i="3" s="1"/>
  <c r="AV153" i="3" a="1"/>
  <c r="AV153" i="3" s="1"/>
  <c r="R554" i="3" a="1"/>
  <c r="R554" i="3" s="1"/>
  <c r="AZ22" i="3" a="1"/>
  <c r="AZ22" i="3" s="1"/>
  <c r="Z718" i="3" a="1"/>
  <c r="Z718" i="3" s="1"/>
  <c r="AV155" i="3" a="1"/>
  <c r="AV155" i="3" s="1"/>
  <c r="BC152" i="3" a="1"/>
  <c r="BC152" i="3" s="1"/>
  <c r="AT248" i="3" a="1"/>
  <c r="AT248" i="3" s="1"/>
  <c r="AA634" i="3" a="1"/>
  <c r="AA634" i="3" s="1"/>
  <c r="X153" i="3" a="1"/>
  <c r="X153" i="3" s="1"/>
  <c r="AT249" i="3" a="1"/>
  <c r="AT249" i="3" s="1"/>
  <c r="Z148" i="3" a="1"/>
  <c r="Z148" i="3" s="1"/>
  <c r="X248" i="3" a="1"/>
  <c r="X248" i="3" s="1"/>
  <c r="AW348" i="3" a="1"/>
  <c r="AW348" i="3" s="1"/>
  <c r="Z430" i="3" a="1"/>
  <c r="Z430" i="3" s="1"/>
  <c r="AZ637" i="3" a="1"/>
  <c r="AZ637" i="3" s="1"/>
  <c r="X155" i="3" a="1"/>
  <c r="X155" i="3" s="1"/>
  <c r="BE12" i="3" a="1"/>
  <c r="BE12" i="3" s="1"/>
  <c r="AC153" i="3" a="1"/>
  <c r="AC153" i="3" s="1"/>
  <c r="R254" i="3" a="1"/>
  <c r="R254" i="3" s="1"/>
  <c r="AY148" i="3" a="1"/>
  <c r="AY148" i="3" s="1"/>
  <c r="AA12" i="3" a="1"/>
  <c r="AA12" i="3" s="1"/>
  <c r="AC637" i="3" a="1"/>
  <c r="AC637" i="3" s="1"/>
  <c r="U249" i="3" a="1"/>
  <c r="U249" i="3" s="1"/>
  <c r="BC148" i="3" a="1"/>
  <c r="BC148" i="3" s="1"/>
  <c r="BE429" i="3" a="1"/>
  <c r="BE429" i="3" s="1"/>
  <c r="W9" i="3" a="1"/>
  <c r="W9" i="3" s="1"/>
  <c r="AY151" i="3" a="1"/>
  <c r="AY151" i="3" s="1"/>
  <c r="AQ443" i="3" a="1"/>
  <c r="AQ443" i="3" s="1"/>
  <c r="U556" i="3" a="1"/>
  <c r="U556" i="3" s="1"/>
  <c r="W552" i="3" a="1"/>
  <c r="W552" i="3" s="1"/>
  <c r="BC9" i="3" a="1"/>
  <c r="BC9" i="3" s="1"/>
  <c r="T155" i="3" a="1"/>
  <c r="T155" i="3" s="1"/>
  <c r="AA152" i="3" a="1"/>
  <c r="AA152" i="3" s="1"/>
  <c r="AT348" i="3" a="1"/>
  <c r="AT348" i="3" s="1"/>
  <c r="BE634" i="3" a="1"/>
  <c r="BE634" i="3" s="1"/>
  <c r="Z12" i="3" a="1"/>
  <c r="Z12" i="3" s="1"/>
  <c r="AY248" i="3" a="1"/>
  <c r="AY248" i="3" s="1"/>
  <c r="Z249" i="3" a="1"/>
  <c r="Z249" i="3" s="1"/>
  <c r="AZ147" i="3" a="1"/>
  <c r="AZ147" i="3" s="1"/>
  <c r="AT431" i="3" a="1"/>
  <c r="AT431" i="3" s="1"/>
  <c r="AZ430" i="3" a="1"/>
  <c r="AZ430" i="3" s="1"/>
  <c r="Z637" i="3" a="1"/>
  <c r="Z637" i="3" s="1"/>
  <c r="AA249" i="3" a="1"/>
  <c r="AA249" i="3" s="1"/>
  <c r="U153" i="3" a="1"/>
  <c r="U153" i="3" s="1"/>
  <c r="X636" i="3" a="1"/>
  <c r="X636" i="3" s="1"/>
  <c r="AC638" i="3" a="1"/>
  <c r="AC638" i="3" s="1"/>
  <c r="AW431" i="3" a="1"/>
  <c r="AW431" i="3" s="1"/>
  <c r="R250" i="3" a="1"/>
  <c r="R250" i="3" s="1"/>
  <c r="AV251" i="3" a="1"/>
  <c r="AV251" i="3" s="1"/>
  <c r="W8" i="3" a="1"/>
  <c r="W8" i="3" s="1"/>
  <c r="AA151" i="3" a="1"/>
  <c r="AA151" i="3" s="1"/>
  <c r="AZ21" i="3" a="1"/>
  <c r="AZ21" i="3" s="1"/>
  <c r="T443" i="3" a="1"/>
  <c r="T443" i="3" s="1"/>
  <c r="U554" i="3" a="1"/>
  <c r="U554" i="3" s="1"/>
  <c r="U13" i="3" a="1"/>
  <c r="U13" i="3" s="1"/>
  <c r="R348" i="3" a="1"/>
  <c r="R348" i="3" s="1"/>
  <c r="W718" i="3" a="1"/>
  <c r="W718" i="3" s="1"/>
  <c r="W155" i="3" a="1"/>
  <c r="W155" i="3" s="1"/>
  <c r="BB12" i="3" a="1"/>
  <c r="BB12" i="3" s="1"/>
  <c r="W248" i="3" a="1"/>
  <c r="W248" i="3" s="1"/>
  <c r="X249" i="3" a="1"/>
  <c r="X249" i="3" s="1"/>
  <c r="X147" i="3" a="1"/>
  <c r="X147" i="3" s="1"/>
  <c r="R431" i="3" a="1"/>
  <c r="R431" i="3" s="1"/>
  <c r="BB637" i="3" a="1"/>
  <c r="BB637" i="3" s="1"/>
  <c r="AA719" i="3" a="1"/>
  <c r="AA719" i="3" s="1"/>
  <c r="Z24" i="3" a="1"/>
  <c r="Z24" i="3" s="1"/>
  <c r="AC23" i="3" a="1"/>
  <c r="AC23" i="3" s="1"/>
  <c r="AA153" i="3" a="1"/>
  <c r="AA153" i="3" s="1"/>
  <c r="AV254" i="3" a="1"/>
  <c r="AV254" i="3" s="1"/>
  <c r="W249" i="3" a="1"/>
  <c r="W249" i="3" s="1"/>
  <c r="Z149" i="3" a="1"/>
  <c r="Z149" i="3" s="1"/>
  <c r="BC249" i="3" a="1"/>
  <c r="BC249" i="3" s="1"/>
  <c r="AC147" i="3" a="1"/>
  <c r="AC147" i="3" s="1"/>
  <c r="AT350" i="3" a="1"/>
  <c r="AT350" i="3" s="1"/>
  <c r="U430" i="3" a="1"/>
  <c r="U430" i="3" s="1"/>
  <c r="X429" i="3" a="1"/>
  <c r="X429" i="3" s="1"/>
  <c r="AP445" i="3" a="1"/>
  <c r="AP445" i="3" s="1"/>
  <c r="BE637" i="3" a="1"/>
  <c r="BE637" i="3" s="1"/>
  <c r="AT9" i="3" a="1"/>
  <c r="AT9" i="3" s="1"/>
  <c r="AV342" i="3" a="1"/>
  <c r="AV342" i="3" s="1"/>
  <c r="T151" i="3" a="1"/>
  <c r="T151" i="3" s="1"/>
  <c r="X13" i="3" a="1"/>
  <c r="X13" i="3" s="1"/>
  <c r="BB248" i="3" a="1"/>
  <c r="BB248" i="3" s="1"/>
  <c r="AZ251" i="3" a="1"/>
  <c r="AZ251" i="3" s="1"/>
  <c r="X20" i="3" a="1"/>
  <c r="X20" i="3" s="1"/>
  <c r="BC251" i="3" a="1"/>
  <c r="BC251" i="3" s="1"/>
  <c r="AC8" i="3" a="1"/>
  <c r="AC8" i="3" s="1"/>
  <c r="AW13" i="3" a="1"/>
  <c r="AW13" i="3" s="1"/>
  <c r="AY347" i="3" a="1"/>
  <c r="AY347" i="3" s="1"/>
  <c r="U718" i="3" a="1"/>
  <c r="U718" i="3" s="1"/>
  <c r="AY24" i="3" a="1"/>
  <c r="AY24" i="3" s="1"/>
  <c r="X23" i="3" a="1"/>
  <c r="X23" i="3" s="1"/>
  <c r="AV148" i="3" a="1"/>
  <c r="AV148" i="3" s="1"/>
  <c r="AY147" i="3" a="1"/>
  <c r="AY147" i="3" s="1"/>
  <c r="BB249" i="3" a="1"/>
  <c r="BB249" i="3" s="1"/>
  <c r="AV349" i="3" a="1"/>
  <c r="AV349" i="3" s="1"/>
  <c r="AV431" i="3" a="1"/>
  <c r="AV431" i="3" s="1"/>
  <c r="BC636" i="3" a="1"/>
  <c r="BC636" i="3" s="1"/>
  <c r="AC719" i="3" a="1"/>
  <c r="AC719" i="3" s="1"/>
  <c r="BC638" i="3" a="1"/>
  <c r="BC638" i="3" s="1"/>
  <c r="BC12" i="3" a="1"/>
  <c r="BC12" i="3" s="1"/>
  <c r="AV149" i="3" a="1"/>
  <c r="AV149" i="3" s="1"/>
  <c r="AW148" i="3" a="1"/>
  <c r="AW148" i="3" s="1"/>
  <c r="AZ149" i="3" a="1"/>
  <c r="AZ149" i="3" s="1"/>
  <c r="BE148" i="3" a="1"/>
  <c r="BE148" i="3" s="1"/>
  <c r="BC248" i="3" a="1"/>
  <c r="BC248" i="3" s="1"/>
  <c r="R350" i="3" a="1"/>
  <c r="R350" i="3" s="1"/>
  <c r="AY431" i="3" a="1"/>
  <c r="AY431" i="3" s="1"/>
  <c r="BB431" i="3" a="1"/>
  <c r="BB431" i="3" s="1"/>
  <c r="AQ445" i="3" a="1"/>
  <c r="AQ445" i="3" s="1"/>
  <c r="AH445" i="3" a="1"/>
  <c r="AH445" i="3" s="1"/>
  <c r="AT11" i="3" a="1"/>
  <c r="AT11" i="3" s="1"/>
  <c r="AV445" i="3" a="1"/>
  <c r="AV445" i="3" s="1"/>
  <c r="AY349" i="3" a="1"/>
  <c r="AY349" i="3" s="1"/>
  <c r="O445" i="3" a="1"/>
  <c r="O445" i="3" s="1"/>
  <c r="Z20" i="3" a="1"/>
  <c r="Z20" i="3" s="1"/>
  <c r="BC20" i="3" a="1"/>
  <c r="BC20" i="3" s="1"/>
  <c r="AZ634" i="3" a="1"/>
  <c r="AZ634" i="3" s="1"/>
  <c r="AW638" i="3" a="1"/>
  <c r="AW638" i="3" s="1"/>
  <c r="AY346" i="3" a="1"/>
  <c r="AY346" i="3" s="1"/>
  <c r="AC445" i="3" a="1"/>
  <c r="AC445" i="3" s="1"/>
  <c r="R430" i="3" a="1"/>
  <c r="R430" i="3" s="1"/>
  <c r="AZ636" i="3" a="1"/>
  <c r="AZ636" i="3" s="1"/>
  <c r="AW155" i="3" a="1"/>
  <c r="AW155" i="3" s="1"/>
  <c r="AZ23" i="3" a="1"/>
  <c r="AZ23" i="3" s="1"/>
  <c r="T148" i="3" a="1"/>
  <c r="T148" i="3" s="1"/>
  <c r="U248" i="3" a="1"/>
  <c r="U248" i="3" s="1"/>
  <c r="AZ249" i="3" a="1"/>
  <c r="AZ249" i="3" s="1"/>
  <c r="AT349" i="3" a="1"/>
  <c r="AT349" i="3" s="1"/>
  <c r="W429" i="3" a="1"/>
  <c r="W429" i="3" s="1"/>
  <c r="W637" i="3" a="1"/>
  <c r="W637" i="3" s="1"/>
  <c r="AA636" i="3" a="1"/>
  <c r="AA636" i="3" s="1"/>
  <c r="BB155" i="3" a="1"/>
  <c r="BB155" i="3" s="1"/>
  <c r="AA638" i="3" a="1"/>
  <c r="AA638" i="3" s="1"/>
  <c r="BE23" i="3" a="1"/>
  <c r="BE23" i="3" s="1"/>
  <c r="T149" i="3" a="1"/>
  <c r="T149" i="3" s="1"/>
  <c r="U148" i="3" a="1"/>
  <c r="U148" i="3" s="1"/>
  <c r="X149" i="3" a="1"/>
  <c r="X149" i="3" s="1"/>
  <c r="AC148" i="3" a="1"/>
  <c r="AC148" i="3" s="1"/>
  <c r="AA248" i="3" a="1"/>
  <c r="AA248" i="3" s="1"/>
  <c r="T350" i="3" a="1"/>
  <c r="T350" i="3" s="1"/>
  <c r="W431" i="3" a="1"/>
  <c r="W431" i="3" s="1"/>
  <c r="Z431" i="3" a="1"/>
  <c r="Z431" i="3" s="1"/>
  <c r="AN445" i="3" a="1"/>
  <c r="AN445" i="3" s="1"/>
  <c r="Q445" i="3" a="1"/>
  <c r="Q445" i="3" s="1"/>
  <c r="AV430" i="3" a="1"/>
  <c r="AV430" i="3" s="1"/>
  <c r="AZ431" i="3" a="1"/>
  <c r="AZ431" i="3" s="1"/>
  <c r="X252" i="3" a="1"/>
  <c r="X252" i="3" s="1"/>
  <c r="AZ432" i="3" a="1"/>
  <c r="AZ432" i="3" s="1"/>
  <c r="AW252" i="3" a="1"/>
  <c r="AW252" i="3" s="1"/>
  <c r="T345" i="3" a="1"/>
  <c r="T345" i="3" s="1"/>
  <c r="AZ439" i="3" a="1"/>
  <c r="AZ439" i="3" s="1"/>
  <c r="Z253" i="3" a="1"/>
  <c r="Z253" i="3" s="1"/>
  <c r="X442" i="3" a="1"/>
  <c r="X442" i="3" s="1"/>
  <c r="O442" i="3" a="1"/>
  <c r="O442" i="3" s="1"/>
  <c r="T154" i="3" a="1"/>
  <c r="T154" i="3" s="1"/>
  <c r="AC154" i="3" a="1"/>
  <c r="AC154" i="3" s="1"/>
  <c r="X441" i="3" a="1"/>
  <c r="X441" i="3" s="1"/>
  <c r="BB252" i="3" a="1"/>
  <c r="BB252" i="3" s="1"/>
  <c r="X432" i="3" a="1"/>
  <c r="X432" i="3" s="1"/>
  <c r="AY441" i="3" a="1"/>
  <c r="AY441" i="3" s="1"/>
  <c r="AT439" i="3" a="1"/>
  <c r="AT439" i="3" s="1"/>
  <c r="X439" i="3" a="1"/>
  <c r="X439" i="3" s="1"/>
  <c r="BE439" i="3" a="1"/>
  <c r="BE439" i="3" s="1"/>
  <c r="AT442" i="3" a="1"/>
  <c r="AT442" i="3" s="1"/>
  <c r="BE432" i="3" a="1"/>
  <c r="BE432" i="3" s="1"/>
  <c r="AS442" i="3" a="1"/>
  <c r="AS442" i="3" s="1"/>
  <c r="BE252" i="3" a="1"/>
  <c r="BE252" i="3" s="1"/>
  <c r="AT154" i="3" a="1"/>
  <c r="AT154" i="3" s="1"/>
  <c r="BC154" i="3" a="1"/>
  <c r="BC154" i="3" s="1"/>
  <c r="U345" i="3" a="1"/>
  <c r="U345" i="3" s="1"/>
  <c r="O440" i="3" a="1"/>
  <c r="O440" i="3" s="1"/>
  <c r="AT440" i="3" a="1"/>
  <c r="AT440" i="3" s="1"/>
  <c r="AN439" i="3" a="1"/>
  <c r="AN439" i="3" s="1"/>
  <c r="AP441" i="3" a="1"/>
  <c r="AP441" i="3" s="1"/>
  <c r="O441" i="3" a="1"/>
  <c r="O441" i="3" s="1"/>
  <c r="AA440" i="3" a="1"/>
  <c r="AA440" i="3" s="1"/>
  <c r="W253" i="3" a="1"/>
  <c r="W253" i="3" s="1"/>
  <c r="AZ252" i="3" a="1"/>
  <c r="AZ252" i="3" s="1"/>
  <c r="BE253" i="3" a="1"/>
  <c r="BE253" i="3" s="1"/>
  <c r="AY439" i="3" a="1"/>
  <c r="AY439" i="3" s="1"/>
  <c r="W441" i="3" a="1"/>
  <c r="W441" i="3" s="1"/>
  <c r="R439" i="3" a="1"/>
  <c r="R439" i="3" s="1"/>
  <c r="BE442" i="3" a="1"/>
  <c r="BE442" i="3" s="1"/>
  <c r="AC439" i="3" a="1"/>
  <c r="AC439" i="3" s="1"/>
  <c r="R442" i="3" a="1"/>
  <c r="R442" i="3" s="1"/>
  <c r="AC432" i="3" a="1"/>
  <c r="AC432" i="3" s="1"/>
  <c r="AH442" i="3" a="1"/>
  <c r="AH442" i="3" s="1"/>
  <c r="AC252" i="3" a="1"/>
  <c r="AC252" i="3" s="1"/>
  <c r="R154" i="3" a="1"/>
  <c r="R154" i="3" s="1"/>
  <c r="AA154" i="3" a="1"/>
  <c r="AA154" i="3" s="1"/>
  <c r="AW345" i="3" a="1"/>
  <c r="AW345" i="3" s="1"/>
  <c r="AN440" i="3" a="1"/>
  <c r="AN440" i="3" s="1"/>
  <c r="R440" i="3" a="1"/>
  <c r="R440" i="3" s="1"/>
  <c r="Q439" i="3" a="1"/>
  <c r="Q439" i="3" s="1"/>
  <c r="Q441" i="3" a="1"/>
  <c r="Q441" i="3" s="1"/>
  <c r="N441" i="3" a="1"/>
  <c r="N441" i="3" s="1"/>
  <c r="AT441" i="3" a="1"/>
  <c r="AT441" i="3" s="1"/>
  <c r="BE441" i="3" a="1"/>
  <c r="BE441" i="3" s="1"/>
  <c r="Z252" i="3" a="1"/>
  <c r="Z252" i="3" s="1"/>
  <c r="AC253" i="3" a="1"/>
  <c r="AC253" i="3" s="1"/>
  <c r="W439" i="3" a="1"/>
  <c r="W439" i="3" s="1"/>
  <c r="AY432" i="3" a="1"/>
  <c r="AY432" i="3" s="1"/>
  <c r="AW441" i="3" a="1"/>
  <c r="AW441" i="3" s="1"/>
  <c r="AV439" i="3" a="1"/>
  <c r="AV439" i="3" s="1"/>
  <c r="AC442" i="3" a="1"/>
  <c r="AC442" i="3" s="1"/>
  <c r="BC439" i="3" a="1"/>
  <c r="BC439" i="3" s="1"/>
  <c r="T442" i="3" a="1"/>
  <c r="T442" i="3" s="1"/>
  <c r="BC432" i="3" a="1"/>
  <c r="BC432" i="3" s="1"/>
  <c r="Q442" i="3" a="1"/>
  <c r="Q442" i="3" s="1"/>
  <c r="BC252" i="3" a="1"/>
  <c r="BC252" i="3" s="1"/>
  <c r="AT432" i="3" a="1"/>
  <c r="AT432" i="3" s="1"/>
  <c r="AT253" i="3" a="1"/>
  <c r="AT253" i="3" s="1"/>
  <c r="AH440" i="3" a="1"/>
  <c r="AH440" i="3" s="1"/>
  <c r="AV440" i="3" a="1"/>
  <c r="AV440" i="3" s="1"/>
  <c r="O439" i="3" a="1"/>
  <c r="O439" i="3" s="1"/>
  <c r="L441" i="3" a="1"/>
  <c r="L441" i="3" s="1"/>
  <c r="AY442" i="3" a="1"/>
  <c r="AY442" i="3" s="1"/>
  <c r="R441" i="3" a="1"/>
  <c r="R441" i="3" s="1"/>
  <c r="AC441" i="3" a="1"/>
  <c r="AC441" i="3" s="1"/>
  <c r="U253" i="3" a="1"/>
  <c r="U253" i="3" s="1"/>
  <c r="R555" i="3" a="1"/>
  <c r="R555" i="3" s="1"/>
  <c r="W555" i="3" a="1"/>
  <c r="W555" i="3" s="1"/>
  <c r="AY154" i="3" a="1"/>
  <c r="AY154" i="3" s="1"/>
  <c r="T555" i="3" a="1"/>
  <c r="T555" i="3" s="1"/>
  <c r="U555" i="3" a="1"/>
  <c r="U555" i="3" s="1"/>
  <c r="BB442" i="3" a="1"/>
  <c r="BB442" i="3" s="1"/>
  <c r="F442" i="3" a="1"/>
  <c r="F442" i="3" s="1"/>
  <c r="AV432" i="3" a="1"/>
  <c r="AV432" i="3" s="1"/>
  <c r="AW442" i="3" a="1"/>
  <c r="AW442" i="3" s="1"/>
  <c r="AA441" i="3" a="1"/>
  <c r="AA441" i="3" s="1"/>
  <c r="W154" i="3" a="1"/>
  <c r="W154" i="3" s="1"/>
  <c r="AY440" i="3" a="1"/>
  <c r="AY440" i="3" s="1"/>
  <c r="BB440" i="3" a="1"/>
  <c r="BB440" i="3" s="1"/>
  <c r="AW154" i="3" a="1"/>
  <c r="AW154" i="3" s="1"/>
  <c r="Z440" i="3" a="1"/>
  <c r="Z440" i="3" s="1"/>
  <c r="X154" i="3" a="1"/>
  <c r="X154" i="3" s="1"/>
  <c r="AN442" i="3" a="1"/>
  <c r="AN442" i="3" s="1"/>
  <c r="BE154" i="3" a="1"/>
  <c r="BE154" i="3" s="1"/>
  <c r="AY345" i="3" a="1"/>
  <c r="AY345" i="3" s="1"/>
  <c r="F440" i="3" a="1"/>
  <c r="F440" i="3" s="1"/>
  <c r="F439" i="3" a="1"/>
  <c r="F439" i="3" s="1"/>
  <c r="AC440" i="3" a="1"/>
  <c r="AC440" i="3" s="1"/>
  <c r="AZ440" i="3" a="1"/>
  <c r="AZ440" i="3" s="1"/>
  <c r="W345" i="3" a="1"/>
  <c r="W345" i="3" s="1"/>
  <c r="AH439" i="3" a="1"/>
  <c r="AH439" i="3" s="1"/>
  <c r="AT252" i="3" a="1"/>
  <c r="AT252" i="3" s="1"/>
  <c r="BB154" i="3" a="1"/>
  <c r="BB154" i="3" s="1"/>
  <c r="BC253" i="3" a="1"/>
  <c r="BC253" i="3" s="1"/>
  <c r="AW439" i="3" a="1"/>
  <c r="AW439" i="3" s="1"/>
  <c r="W432" i="3" a="1"/>
  <c r="W432" i="3" s="1"/>
  <c r="U441" i="3" a="1"/>
  <c r="U441" i="3" s="1"/>
  <c r="T439" i="3" a="1"/>
  <c r="T439" i="3" s="1"/>
  <c r="BC442" i="3" a="1"/>
  <c r="BC442" i="3" s="1"/>
  <c r="AA439" i="3" a="1"/>
  <c r="AA439" i="3" s="1"/>
  <c r="AV442" i="3" a="1"/>
  <c r="AV442" i="3" s="1"/>
  <c r="AA432" i="3" a="1"/>
  <c r="AA432" i="3" s="1"/>
  <c r="N442" i="3" a="1"/>
  <c r="N442" i="3" s="1"/>
  <c r="AA252" i="3" a="1"/>
  <c r="AA252" i="3" s="1"/>
  <c r="R432" i="3" a="1"/>
  <c r="R432" i="3" s="1"/>
  <c r="R253" i="3" a="1"/>
  <c r="R253" i="3" s="1"/>
  <c r="N440" i="3" a="1"/>
  <c r="N440" i="3" s="1"/>
  <c r="T440" i="3" a="1"/>
  <c r="T440" i="3" s="1"/>
  <c r="L439" i="3" a="1"/>
  <c r="L439" i="3" s="1"/>
  <c r="AH441" i="3" a="1"/>
  <c r="AH441" i="3" s="1"/>
  <c r="W442" i="3" a="1"/>
  <c r="W442" i="3" s="1"/>
  <c r="AV441" i="3" a="1"/>
  <c r="AV441" i="3" s="1"/>
  <c r="BC441" i="3" a="1"/>
  <c r="BC441" i="3" s="1"/>
  <c r="AZ253" i="3" a="1"/>
  <c r="AZ253" i="3" s="1"/>
  <c r="AQ442" i="3" a="1"/>
  <c r="AQ442" i="3" s="1"/>
  <c r="T253" i="3" a="1"/>
  <c r="T253" i="3" s="1"/>
  <c r="L440" i="3" a="1"/>
  <c r="L440" i="3" s="1"/>
  <c r="AS439" i="3" a="1"/>
  <c r="AS439" i="3" s="1"/>
  <c r="AS441" i="3" a="1"/>
  <c r="AS441" i="3" s="1"/>
  <c r="T441" i="3" a="1"/>
  <c r="T441" i="3" s="1"/>
  <c r="Z441" i="3" a="1"/>
  <c r="Z441" i="3" s="1"/>
  <c r="U252" i="3" a="1"/>
  <c r="U252" i="3" s="1"/>
  <c r="AV345" i="3" a="1"/>
  <c r="AV345" i="3" s="1"/>
  <c r="Z439" i="3" a="1"/>
  <c r="Z439" i="3" s="1"/>
  <c r="Q440" i="3" a="1"/>
  <c r="Q440" i="3" s="1"/>
  <c r="BC440" i="3" a="1"/>
  <c r="BC440" i="3" s="1"/>
  <c r="U440" i="3" a="1"/>
  <c r="U440" i="3" s="1"/>
  <c r="R252" i="3" a="1"/>
  <c r="R252" i="3" s="1"/>
  <c r="Z154" i="3" a="1"/>
  <c r="Z154" i="3" s="1"/>
  <c r="AA253" i="3" a="1"/>
  <c r="AA253" i="3" s="1"/>
  <c r="U439" i="3" a="1"/>
  <c r="U439" i="3" s="1"/>
  <c r="AW432" i="3" a="1"/>
  <c r="AW432" i="3" s="1"/>
  <c r="AY252" i="3" a="1"/>
  <c r="AY252" i="3" s="1"/>
  <c r="AT345" i="3" a="1"/>
  <c r="AT345" i="3" s="1"/>
  <c r="AA442" i="3" a="1"/>
  <c r="AA442" i="3" s="1"/>
  <c r="BB441" i="3" a="1"/>
  <c r="BB441" i="3" s="1"/>
  <c r="BB253" i="3" a="1"/>
  <c r="BB253" i="3" s="1"/>
  <c r="AV154" i="3" a="1"/>
  <c r="AV154" i="3" s="1"/>
  <c r="AP440" i="3" a="1"/>
  <c r="AP440" i="3" s="1"/>
  <c r="N439" i="3" a="1"/>
  <c r="N439" i="3" s="1"/>
  <c r="AQ441" i="3" a="1"/>
  <c r="AQ441" i="3" s="1"/>
  <c r="U154" i="3" a="1"/>
  <c r="U154" i="3" s="1"/>
  <c r="AW440" i="3" a="1"/>
  <c r="AW440" i="3" s="1"/>
  <c r="AZ441" i="3" a="1"/>
  <c r="AZ441" i="3" s="1"/>
  <c r="AS440" i="3" a="1"/>
  <c r="AS440" i="3" s="1"/>
  <c r="AN441" i="3" a="1"/>
  <c r="AN441" i="3" s="1"/>
  <c r="AY253" i="3" a="1"/>
  <c r="AY253" i="3" s="1"/>
  <c r="X440" i="3" a="1"/>
  <c r="X440" i="3" s="1"/>
  <c r="AW253" i="3" a="1"/>
  <c r="AW253" i="3" s="1"/>
  <c r="T252" i="3" a="1"/>
  <c r="T252" i="3" s="1"/>
  <c r="AZ154" i="3" a="1"/>
  <c r="AZ154" i="3" s="1"/>
  <c r="BB432" i="3" a="1"/>
  <c r="BB432" i="3" s="1"/>
  <c r="U432" i="3" a="1"/>
  <c r="U432" i="3" s="1"/>
  <c r="W252" i="3" a="1"/>
  <c r="W252" i="3" s="1"/>
  <c r="R345" i="3" a="1"/>
  <c r="R345" i="3" s="1"/>
  <c r="BB439" i="3" a="1"/>
  <c r="BB439" i="3" s="1"/>
  <c r="X253" i="3" a="1"/>
  <c r="X253" i="3" s="1"/>
  <c r="Z442" i="3" a="1"/>
  <c r="Z442" i="3" s="1"/>
  <c r="AP442" i="3" a="1"/>
  <c r="AP442" i="3" s="1"/>
  <c r="L442" i="3" a="1"/>
  <c r="L442" i="3" s="1"/>
  <c r="T432" i="3" a="1"/>
  <c r="T432" i="3" s="1"/>
  <c r="AV253" i="3" a="1"/>
  <c r="AV253" i="3" s="1"/>
  <c r="AQ440" i="3" a="1"/>
  <c r="AQ440" i="3" s="1"/>
  <c r="AP439" i="3" a="1"/>
  <c r="AP439" i="3" s="1"/>
  <c r="F441" i="3" a="1"/>
  <c r="F441" i="3" s="1"/>
  <c r="U442" i="3" a="1"/>
  <c r="U442" i="3" s="1"/>
  <c r="BE440" i="3" a="1"/>
  <c r="BE440" i="3" s="1"/>
  <c r="W440" i="3" a="1"/>
  <c r="W440" i="3" s="1"/>
  <c r="AV252" i="3" a="1"/>
  <c r="AV252" i="3" s="1"/>
  <c r="Z432" i="3" a="1"/>
  <c r="Z432" i="3" s="1"/>
  <c r="AZ442" i="3" a="1"/>
  <c r="AZ442" i="3" s="1"/>
  <c r="AQ439" i="3" a="1"/>
  <c r="AQ439" i="3" s="1"/>
  <c r="AZ255" i="3" a="1"/>
  <c r="AZ255" i="3" s="1"/>
  <c r="AS444" i="3" a="1"/>
  <c r="AS444" i="3" s="1"/>
  <c r="AH444" i="3" a="1"/>
  <c r="AH444" i="3" s="1"/>
  <c r="BB444" i="3" a="1"/>
  <c r="BB444" i="3" s="1"/>
  <c r="AW444" i="3" a="1"/>
  <c r="AW444" i="3" s="1"/>
  <c r="BE444" i="3" a="1"/>
  <c r="BE444" i="3" s="1"/>
  <c r="X444" i="3" a="1"/>
  <c r="X444" i="3" s="1"/>
  <c r="X255" i="3" a="1"/>
  <c r="X255" i="3" s="1"/>
  <c r="AP444" i="3" a="1"/>
  <c r="AP444" i="3" s="1"/>
  <c r="N444" i="3" a="1"/>
  <c r="N444" i="3" s="1"/>
  <c r="Z444" i="3" a="1"/>
  <c r="Z444" i="3" s="1"/>
  <c r="U444" i="3" a="1"/>
  <c r="U444" i="3" s="1"/>
  <c r="R255" i="3" a="1"/>
  <c r="R255" i="3" s="1"/>
  <c r="Q444" i="3" a="1"/>
  <c r="Q444" i="3" s="1"/>
  <c r="BB255" i="3" a="1"/>
  <c r="BB255" i="3" s="1"/>
  <c r="L444" i="3" a="1"/>
  <c r="L444" i="3" s="1"/>
  <c r="AY255" i="3" a="1"/>
  <c r="AY255" i="3" s="1"/>
  <c r="AT255" i="3" a="1"/>
  <c r="AT255" i="3" s="1"/>
  <c r="AZ444" i="3" a="1"/>
  <c r="AZ444" i="3" s="1"/>
  <c r="AC444" i="3" a="1"/>
  <c r="AC444" i="3" s="1"/>
  <c r="U255" i="3" a="1"/>
  <c r="U255" i="3" s="1"/>
  <c r="T444" i="3" a="1"/>
  <c r="T444" i="3" s="1"/>
  <c r="Z255" i="3" a="1"/>
  <c r="Z255" i="3" s="1"/>
  <c r="AN444" i="3" a="1"/>
  <c r="AN444" i="3" s="1"/>
  <c r="W255" i="3" a="1"/>
  <c r="W255" i="3" s="1"/>
  <c r="AC255" i="3" a="1"/>
  <c r="AC255" i="3" s="1"/>
  <c r="AT444" i="3" a="1"/>
  <c r="AT444" i="3" s="1"/>
  <c r="F444" i="3" a="1"/>
  <c r="F444" i="3" s="1"/>
  <c r="AW255" i="3" a="1"/>
  <c r="AW255" i="3" s="1"/>
  <c r="T255" i="3" a="1"/>
  <c r="T255" i="3" s="1"/>
  <c r="BE255" i="3" a="1"/>
  <c r="BE255" i="3" s="1"/>
  <c r="BC444" i="3" a="1"/>
  <c r="BC444" i="3" s="1"/>
  <c r="R444" i="3" a="1"/>
  <c r="R444" i="3" s="1"/>
  <c r="AA444" i="3" a="1"/>
  <c r="AA444" i="3" s="1"/>
  <c r="O444" i="3" a="1"/>
  <c r="O444" i="3" s="1"/>
  <c r="W444" i="3" a="1"/>
  <c r="W444" i="3" s="1"/>
  <c r="AV255" i="3" a="1"/>
  <c r="AV255" i="3" s="1"/>
  <c r="AV444" i="3" a="1"/>
  <c r="AV444" i="3" s="1"/>
  <c r="AQ444" i="3" a="1"/>
  <c r="AQ444" i="3" s="1"/>
  <c r="BC255" i="3" a="1"/>
  <c r="BC255" i="3" s="1"/>
  <c r="AY444" i="3" a="1"/>
  <c r="AY444" i="3" s="1"/>
  <c r="AA255" i="3" a="1"/>
  <c r="AA255" i="3" s="1"/>
  <c r="I120" i="6" a="1"/>
  <c r="I120" i="6" s="1"/>
  <c r="H119" i="6" a="1"/>
  <c r="H119" i="6" s="1"/>
  <c r="AA120" i="6" a="1"/>
  <c r="AA120" i="6" s="1"/>
  <c r="AA119" i="6" a="1"/>
  <c r="AA119" i="6" s="1"/>
  <c r="AB116" i="6" a="1"/>
  <c r="AB116" i="6" s="1"/>
  <c r="AB115" i="6" a="1"/>
  <c r="AB115" i="6" s="1"/>
  <c r="I113" i="6" a="1"/>
  <c r="I113" i="6" s="1"/>
  <c r="I112" i="6" a="1"/>
  <c r="I112" i="6" s="1"/>
  <c r="H120" i="6" a="1"/>
  <c r="H120" i="6" s="1"/>
  <c r="H118" i="6" a="1"/>
  <c r="H118" i="6" s="1"/>
  <c r="AA116" i="6" a="1"/>
  <c r="AA116" i="6" s="1"/>
  <c r="AA115" i="6" a="1"/>
  <c r="AA115" i="6" s="1"/>
  <c r="AB112" i="6" a="1"/>
  <c r="AB112" i="6" s="1"/>
  <c r="I114" i="6" a="1"/>
  <c r="I114" i="6" s="1"/>
  <c r="H113" i="6" a="1"/>
  <c r="H113" i="6" s="1"/>
  <c r="H112" i="6" a="1"/>
  <c r="H112" i="6" s="1"/>
  <c r="AB119" i="6" a="1"/>
  <c r="AB119" i="6" s="1"/>
  <c r="I115" i="6" a="1"/>
  <c r="I115" i="6" s="1"/>
  <c r="H114" i="6" a="1"/>
  <c r="H114" i="6" s="1"/>
  <c r="AB120" i="6" a="1"/>
  <c r="AB120" i="6" s="1"/>
  <c r="AB118" i="6" a="1"/>
  <c r="AB118" i="6" s="1"/>
  <c r="AB117" i="6" a="1"/>
  <c r="AB117" i="6" s="1"/>
  <c r="AA112" i="6" a="1"/>
  <c r="AA112" i="6" s="1"/>
  <c r="I116" i="6" a="1"/>
  <c r="I116" i="6" s="1"/>
  <c r="H115" i="6" a="1"/>
  <c r="H115" i="6" s="1"/>
  <c r="AA118" i="6" a="1"/>
  <c r="AA118" i="6" s="1"/>
  <c r="AB114" i="6" a="1"/>
  <c r="AB114" i="6" s="1"/>
  <c r="AB113" i="6" a="1"/>
  <c r="AB113" i="6" s="1"/>
  <c r="I117" i="6" a="1"/>
  <c r="I117" i="6" s="1"/>
  <c r="H116" i="6" a="1"/>
  <c r="H116" i="6" s="1"/>
  <c r="AA113" i="6" a="1"/>
  <c r="AA113" i="6" s="1"/>
  <c r="I119" i="6" a="1"/>
  <c r="I119" i="6" s="1"/>
  <c r="AA117" i="6" a="1"/>
  <c r="AA117" i="6" s="1"/>
  <c r="AA114" i="6" a="1"/>
  <c r="AA114" i="6" s="1"/>
  <c r="I118" i="6" a="1"/>
  <c r="I118" i="6" s="1"/>
  <c r="H117" i="6" a="1"/>
  <c r="H117" i="6" s="1"/>
  <c r="AA101" i="6" a="1"/>
  <c r="AA101" i="6" s="1"/>
  <c r="AA100" i="6" a="1"/>
  <c r="AA100" i="6" s="1"/>
  <c r="AB98" i="6" a="1"/>
  <c r="AB98" i="6" s="1"/>
  <c r="AB99" i="6" a="1"/>
  <c r="AB99" i="6" s="1"/>
  <c r="AA99" i="6" a="1"/>
  <c r="AA99" i="6" s="1"/>
  <c r="AA98" i="6" a="1"/>
  <c r="AA98" i="6" s="1"/>
  <c r="AB100" i="6" a="1"/>
  <c r="AB100" i="6" s="1"/>
  <c r="AB97" i="6" a="1"/>
  <c r="AB97" i="6" s="1"/>
  <c r="I101" i="6" a="1"/>
  <c r="I101" i="6" s="1"/>
  <c r="H101" i="6" a="1"/>
  <c r="H101" i="6" s="1"/>
  <c r="AB101" i="6" a="1"/>
  <c r="AB101" i="6" s="1"/>
  <c r="AA97" i="6" a="1"/>
  <c r="AA97" i="6" s="1"/>
  <c r="H97" i="6" a="1"/>
  <c r="H97" i="6" s="1"/>
  <c r="I97" i="6" a="1"/>
  <c r="I97" i="6" s="1"/>
  <c r="AA330" i="6"/>
  <c r="AA110" i="6"/>
  <c r="AA95" i="6"/>
  <c r="AA246" i="6"/>
  <c r="I99" i="6" a="1"/>
  <c r="I99" i="6" s="1"/>
  <c r="H99" i="6" a="1"/>
  <c r="H99" i="6" s="1"/>
  <c r="I98" i="6" a="1"/>
  <c r="I98" i="6" s="1"/>
  <c r="H98" i="6" a="1"/>
  <c r="H98" i="6" s="1"/>
  <c r="H330" i="6"/>
  <c r="H246" i="6"/>
  <c r="H110" i="6"/>
  <c r="H95" i="6"/>
  <c r="I100" i="6" a="1"/>
  <c r="I100" i="6" s="1"/>
  <c r="H100" i="6" a="1"/>
  <c r="H100" i="6" s="1"/>
  <c r="I148" i="3" a="1"/>
  <c r="I148" i="3" s="1"/>
  <c r="K251" i="3" a="1"/>
  <c r="K251" i="3" s="1"/>
  <c r="AK349" i="3" a="1"/>
  <c r="AK349" i="3" s="1"/>
  <c r="AK431" i="3" a="1"/>
  <c r="AK431" i="3" s="1"/>
  <c r="K554" i="3" a="1"/>
  <c r="K554" i="3" s="1"/>
  <c r="AK13" i="3" a="1"/>
  <c r="AK13" i="3" s="1"/>
  <c r="K638" i="3" a="1"/>
  <c r="K638" i="3" s="1"/>
  <c r="AM23" i="3" a="1"/>
  <c r="AM23" i="3" s="1"/>
  <c r="I556" i="3" a="1"/>
  <c r="I556" i="3" s="1"/>
  <c r="AM443" i="3" a="1"/>
  <c r="AM443" i="3" s="1"/>
  <c r="K443" i="3" a="1"/>
  <c r="K443" i="3" s="1"/>
  <c r="I433" i="3" a="1"/>
  <c r="I433" i="3" s="1"/>
  <c r="I10" i="3" a="1"/>
  <c r="I10" i="3" s="1"/>
  <c r="AM346" i="3" a="1"/>
  <c r="AM346" i="3" s="1"/>
  <c r="K430" i="3" a="1"/>
  <c r="K430" i="3" s="1"/>
  <c r="I21" i="3" a="1"/>
  <c r="I21" i="3" s="1"/>
  <c r="I343" i="3" a="1"/>
  <c r="I343" i="3" s="1"/>
  <c r="I551" i="3" a="1"/>
  <c r="I551" i="3" s="1"/>
  <c r="AM342" i="3" a="1"/>
  <c r="AM342" i="3" s="1"/>
  <c r="K635" i="3" a="1"/>
  <c r="K635" i="3" s="1"/>
  <c r="AM149" i="3" a="1"/>
  <c r="AM149" i="3" s="1"/>
  <c r="K254" i="3" a="1"/>
  <c r="K254" i="3" s="1"/>
  <c r="AK350" i="3" a="1"/>
  <c r="AK350" i="3" s="1"/>
  <c r="I350" i="3" a="1"/>
  <c r="I350" i="3" s="1"/>
  <c r="AM445" i="3" a="1"/>
  <c r="AM445" i="3" s="1"/>
  <c r="K634" i="3" a="1"/>
  <c r="K634" i="3" s="1"/>
  <c r="AM254" i="3" a="1"/>
  <c r="AM254" i="3" s="1"/>
  <c r="AM429" i="3" a="1"/>
  <c r="AM429" i="3" s="1"/>
  <c r="I349" i="3" a="1"/>
  <c r="I349" i="3" s="1"/>
  <c r="I250" i="3" a="1"/>
  <c r="I250" i="3" s="1"/>
  <c r="AM638" i="3" a="1"/>
  <c r="AM638" i="3" s="1"/>
  <c r="AM153" i="3" a="1"/>
  <c r="AM153" i="3" s="1"/>
  <c r="I23" i="3" a="1"/>
  <c r="I23" i="3" s="1"/>
  <c r="K23" i="3" a="1"/>
  <c r="K23" i="3" s="1"/>
  <c r="AK443" i="3" a="1"/>
  <c r="AK443" i="3" s="1"/>
  <c r="K22" i="3" a="1"/>
  <c r="K22" i="3" s="1"/>
  <c r="I346" i="3" a="1"/>
  <c r="I346" i="3" s="1"/>
  <c r="AK430" i="3" a="1"/>
  <c r="AK430" i="3" s="1"/>
  <c r="AK256" i="3" a="1"/>
  <c r="AK256" i="3" s="1"/>
  <c r="AM20" i="3" a="1"/>
  <c r="AM20" i="3" s="1"/>
  <c r="AM8" i="3" a="1"/>
  <c r="AM8" i="3" s="1"/>
  <c r="AM151" i="3" a="1"/>
  <c r="AM151" i="3" s="1"/>
  <c r="AM150" i="3" a="1"/>
  <c r="AM150" i="3" s="1"/>
  <c r="AK342" i="3" a="1"/>
  <c r="AK342" i="3" s="1"/>
  <c r="AK635" i="3" a="1"/>
  <c r="AK635" i="3" s="1"/>
  <c r="K24" i="3" a="1"/>
  <c r="K24" i="3" s="1"/>
  <c r="AK445" i="3" a="1"/>
  <c r="AK445" i="3" s="1"/>
  <c r="I634" i="3" a="1"/>
  <c r="I634" i="3" s="1"/>
  <c r="K155" i="3" a="1"/>
  <c r="K155" i="3" s="1"/>
  <c r="AM24" i="3" a="1"/>
  <c r="AM24" i="3" s="1"/>
  <c r="AM251" i="3" a="1"/>
  <c r="AM251" i="3" s="1"/>
  <c r="AK250" i="3" a="1"/>
  <c r="AK250" i="3" s="1"/>
  <c r="AK12" i="3" a="1"/>
  <c r="AK12" i="3" s="1"/>
  <c r="K11" i="3" a="1"/>
  <c r="K11" i="3" s="1"/>
  <c r="I248" i="3" a="1"/>
  <c r="I248" i="3" s="1"/>
  <c r="AM152" i="3" a="1"/>
  <c r="AM152" i="3" s="1"/>
  <c r="K152" i="3" a="1"/>
  <c r="K152" i="3" s="1"/>
  <c r="AK346" i="3" a="1"/>
  <c r="AK346" i="3" s="1"/>
  <c r="K553" i="3" a="1"/>
  <c r="K553" i="3" s="1"/>
  <c r="K351" i="3" a="1"/>
  <c r="K351" i="3" s="1"/>
  <c r="AM636" i="3" a="1"/>
  <c r="AM636" i="3" s="1"/>
  <c r="I256" i="3" a="1"/>
  <c r="I256" i="3" s="1"/>
  <c r="I20" i="3" a="1"/>
  <c r="I20" i="3" s="1"/>
  <c r="I8" i="3" a="1"/>
  <c r="I8" i="3" s="1"/>
  <c r="AK254" i="3" a="1"/>
  <c r="AK254" i="3" s="1"/>
  <c r="K429" i="3" a="1"/>
  <c r="K429" i="3" s="1"/>
  <c r="I249" i="3" a="1"/>
  <c r="I249" i="3" s="1"/>
  <c r="AK251" i="3" a="1"/>
  <c r="AK251" i="3" s="1"/>
  <c r="I431" i="3" a="1"/>
  <c r="I431" i="3" s="1"/>
  <c r="AM250" i="3" a="1"/>
  <c r="AM250" i="3" s="1"/>
  <c r="I348" i="3" a="1"/>
  <c r="I348" i="3" s="1"/>
  <c r="K13" i="3" a="1"/>
  <c r="K13" i="3" s="1"/>
  <c r="AK23" i="3" a="1"/>
  <c r="AK23" i="3" s="1"/>
  <c r="K12" i="3" a="1"/>
  <c r="K12" i="3" s="1"/>
  <c r="AM11" i="3" a="1"/>
  <c r="AM11" i="3" s="1"/>
  <c r="AK147" i="3" a="1"/>
  <c r="AK147" i="3" s="1"/>
  <c r="AK347" i="3" a="1"/>
  <c r="AK347" i="3" s="1"/>
  <c r="AK433" i="3" a="1"/>
  <c r="AK433" i="3" s="1"/>
  <c r="AK10" i="3" a="1"/>
  <c r="AK10" i="3" s="1"/>
  <c r="AM22" i="3" a="1"/>
  <c r="AM22" i="3" s="1"/>
  <c r="K346" i="3" a="1"/>
  <c r="K346" i="3" s="1"/>
  <c r="I553" i="3" a="1"/>
  <c r="I553" i="3" s="1"/>
  <c r="AM637" i="3" a="1"/>
  <c r="AM637" i="3" s="1"/>
  <c r="AM9" i="3" a="1"/>
  <c r="AM9" i="3" s="1"/>
  <c r="AK21" i="3" a="1"/>
  <c r="AK21" i="3" s="1"/>
  <c r="K636" i="3" a="1"/>
  <c r="K636" i="3" s="1"/>
  <c r="AK343" i="3" a="1"/>
  <c r="AK343" i="3" s="1"/>
  <c r="K151" i="3" a="1"/>
  <c r="K151" i="3" s="1"/>
  <c r="K551" i="3" a="1"/>
  <c r="K551" i="3" s="1"/>
  <c r="I24" i="3" a="1"/>
  <c r="I24" i="3" s="1"/>
  <c r="K149" i="3" a="1"/>
  <c r="K149" i="3" s="1"/>
  <c r="AM350" i="3" a="1"/>
  <c r="AM350" i="3" s="1"/>
  <c r="I429" i="3" a="1"/>
  <c r="I429" i="3" s="1"/>
  <c r="AK150" i="3" a="1"/>
  <c r="AK150" i="3" s="1"/>
  <c r="AM148" i="3" a="1"/>
  <c r="AM148" i="3" s="1"/>
  <c r="I251" i="3" a="1"/>
  <c r="I251" i="3" s="1"/>
  <c r="I554" i="3" a="1"/>
  <c r="I554" i="3" s="1"/>
  <c r="AK638" i="3" a="1"/>
  <c r="AK638" i="3" s="1"/>
  <c r="AK153" i="3" a="1"/>
  <c r="AK153" i="3" s="1"/>
  <c r="I11" i="3" a="1"/>
  <c r="I11" i="3" s="1"/>
  <c r="K147" i="3" a="1"/>
  <c r="K147" i="3" s="1"/>
  <c r="AK248" i="3" a="1"/>
  <c r="AK248" i="3" s="1"/>
  <c r="I443" i="3" a="1"/>
  <c r="I443" i="3" s="1"/>
  <c r="K433" i="3" a="1"/>
  <c r="K433" i="3" s="1"/>
  <c r="AM433" i="3" a="1"/>
  <c r="AM433" i="3" s="1"/>
  <c r="K10" i="3" a="1"/>
  <c r="K10" i="3" s="1"/>
  <c r="I22" i="3" a="1"/>
  <c r="I22" i="3" s="1"/>
  <c r="AK637" i="3" a="1"/>
  <c r="AK637" i="3" s="1"/>
  <c r="I351" i="3" a="1"/>
  <c r="I351" i="3" s="1"/>
  <c r="I9" i="3" a="1"/>
  <c r="I9" i="3" s="1"/>
  <c r="K9" i="3" a="1"/>
  <c r="K9" i="3" s="1"/>
  <c r="K344" i="3" a="1"/>
  <c r="K344" i="3" s="1"/>
  <c r="K256" i="3" a="1"/>
  <c r="K256" i="3" s="1"/>
  <c r="AM343" i="3" a="1"/>
  <c r="AM343" i="3" s="1"/>
  <c r="AK24" i="3" a="1"/>
  <c r="AK24" i="3" s="1"/>
  <c r="K148" i="3" a="1"/>
  <c r="K148" i="3" s="1"/>
  <c r="K349" i="3" a="1"/>
  <c r="K349" i="3" s="1"/>
  <c r="K250" i="3" a="1"/>
  <c r="K250" i="3" s="1"/>
  <c r="AK348" i="3" a="1"/>
  <c r="AK348" i="3" s="1"/>
  <c r="I638" i="3" a="1"/>
  <c r="I638" i="3" s="1"/>
  <c r="AK11" i="3" a="1"/>
  <c r="AK11" i="3" s="1"/>
  <c r="AM248" i="3" a="1"/>
  <c r="AM248" i="3" s="1"/>
  <c r="I152" i="3" a="1"/>
  <c r="I152" i="3" s="1"/>
  <c r="K637" i="3" a="1"/>
  <c r="K637" i="3" s="1"/>
  <c r="AK351" i="3" a="1"/>
  <c r="AK351" i="3" s="1"/>
  <c r="K21" i="3" a="1"/>
  <c r="K21" i="3" s="1"/>
  <c r="I552" i="3" a="1"/>
  <c r="I552" i="3" s="1"/>
  <c r="I636" i="3" a="1"/>
  <c r="I636" i="3" s="1"/>
  <c r="AM256" i="3" a="1"/>
  <c r="AM256" i="3" s="1"/>
  <c r="AK20" i="3" a="1"/>
  <c r="AK20" i="3" s="1"/>
  <c r="AK8" i="3" a="1"/>
  <c r="AK8" i="3" s="1"/>
  <c r="AK151" i="3" a="1"/>
  <c r="AK151" i="3" s="1"/>
  <c r="K150" i="3" a="1"/>
  <c r="K150" i="3" s="1"/>
  <c r="K342" i="3" a="1"/>
  <c r="K342" i="3" s="1"/>
  <c r="AM635" i="3" a="1"/>
  <c r="AM635" i="3" s="1"/>
  <c r="I155" i="3" a="1"/>
  <c r="I155" i="3" s="1"/>
  <c r="I254" i="3" a="1"/>
  <c r="I254" i="3" s="1"/>
  <c r="AK429" i="3" a="1"/>
  <c r="AK429" i="3" s="1"/>
  <c r="K445" i="3" a="1"/>
  <c r="K445" i="3" s="1"/>
  <c r="I445" i="3" a="1"/>
  <c r="I445" i="3" s="1"/>
  <c r="AK634" i="3" a="1"/>
  <c r="AK634" i="3" s="1"/>
  <c r="K249" i="3" a="1"/>
  <c r="K249" i="3" s="1"/>
  <c r="AM349" i="3" a="1"/>
  <c r="AM349" i="3" s="1"/>
  <c r="AM431" i="3" a="1"/>
  <c r="AM431" i="3" s="1"/>
  <c r="AM13" i="3" a="1"/>
  <c r="AM13" i="3" s="1"/>
  <c r="AM12" i="3" a="1"/>
  <c r="AM12" i="3" s="1"/>
  <c r="K248" i="3" a="1"/>
  <c r="K248" i="3" s="1"/>
  <c r="I347" i="3" a="1"/>
  <c r="I347" i="3" s="1"/>
  <c r="AK152" i="3" a="1"/>
  <c r="AK152" i="3" s="1"/>
  <c r="I430" i="3" a="1"/>
  <c r="I430" i="3" s="1"/>
  <c r="AM344" i="3" a="1"/>
  <c r="AM344" i="3" s="1"/>
  <c r="AK636" i="3" a="1"/>
  <c r="AK636" i="3" s="1"/>
  <c r="K8" i="3" a="1"/>
  <c r="K8" i="3" s="1"/>
  <c r="AM155" i="3" a="1"/>
  <c r="AM155" i="3" s="1"/>
  <c r="AK149" i="3" a="1"/>
  <c r="AK149" i="3" s="1"/>
  <c r="K350" i="3" a="1"/>
  <c r="K350" i="3" s="1"/>
  <c r="AM249" i="3" a="1"/>
  <c r="AM249" i="3" s="1"/>
  <c r="AK249" i="3" a="1"/>
  <c r="AK249" i="3" s="1"/>
  <c r="AK148" i="3" a="1"/>
  <c r="AK148" i="3" s="1"/>
  <c r="K431" i="3" a="1"/>
  <c r="K431" i="3" s="1"/>
  <c r="I13" i="3" a="1"/>
  <c r="I13" i="3" s="1"/>
  <c r="I153" i="3" a="1"/>
  <c r="I153" i="3" s="1"/>
  <c r="K153" i="3" a="1"/>
  <c r="K153" i="3" s="1"/>
  <c r="I12" i="3" a="1"/>
  <c r="I12" i="3" s="1"/>
  <c r="K556" i="3" a="1"/>
  <c r="K556" i="3" s="1"/>
  <c r="AM147" i="3" a="1"/>
  <c r="AM147" i="3" s="1"/>
  <c r="I147" i="3" a="1"/>
  <c r="I147" i="3" s="1"/>
  <c r="AM10" i="3" a="1"/>
  <c r="AM10" i="3" s="1"/>
  <c r="AK22" i="3" a="1"/>
  <c r="AK22" i="3" s="1"/>
  <c r="AM430" i="3" a="1"/>
  <c r="AM430" i="3" s="1"/>
  <c r="I637" i="3" a="1"/>
  <c r="I637" i="3" s="1"/>
  <c r="AM351" i="3" a="1"/>
  <c r="AM351" i="3" s="1"/>
  <c r="AK9" i="3" a="1"/>
  <c r="AK9" i="3" s="1"/>
  <c r="AM21" i="3" a="1"/>
  <c r="AM21" i="3" s="1"/>
  <c r="I344" i="3" a="1"/>
  <c r="I344" i="3" s="1"/>
  <c r="AK344" i="3" a="1"/>
  <c r="AK344" i="3" s="1"/>
  <c r="K552" i="3" a="1"/>
  <c r="K552" i="3" s="1"/>
  <c r="K20" i="3" a="1"/>
  <c r="K20" i="3" s="1"/>
  <c r="I151" i="3" a="1"/>
  <c r="I151" i="3" s="1"/>
  <c r="K343" i="3" a="1"/>
  <c r="K343" i="3" s="1"/>
  <c r="I150" i="3" a="1"/>
  <c r="I150" i="3" s="1"/>
  <c r="AK155" i="3" a="1"/>
  <c r="AK155" i="3" s="1"/>
  <c r="I149" i="3" a="1"/>
  <c r="I149" i="3" s="1"/>
  <c r="I342" i="3" a="1"/>
  <c r="I342" i="3" s="1"/>
  <c r="I635" i="3" a="1"/>
  <c r="I635" i="3" s="1"/>
  <c r="AM634" i="3" a="1"/>
  <c r="AM634" i="3" s="1"/>
  <c r="I555" i="3" a="1"/>
  <c r="I555" i="3" s="1"/>
  <c r="AK442" i="3" a="1"/>
  <c r="AK442" i="3" s="1"/>
  <c r="K253" i="3" a="1"/>
  <c r="K253" i="3" s="1"/>
  <c r="AK154" i="3" a="1"/>
  <c r="AK154" i="3" s="1"/>
  <c r="K154" i="3" a="1"/>
  <c r="K154" i="3" s="1"/>
  <c r="I154" i="3" a="1"/>
  <c r="I154" i="3" s="1"/>
  <c r="I253" i="3" a="1"/>
  <c r="I253" i="3" s="1"/>
  <c r="K441" i="3" a="1"/>
  <c r="K441" i="3" s="1"/>
  <c r="K439" i="3" a="1"/>
  <c r="K439" i="3" s="1"/>
  <c r="K555" i="3" a="1"/>
  <c r="K555" i="3" s="1"/>
  <c r="AM432" i="3" a="1"/>
  <c r="AM432" i="3" s="1"/>
  <c r="AK253" i="3" a="1"/>
  <c r="AK253" i="3" s="1"/>
  <c r="K345" i="3" a="1"/>
  <c r="K345" i="3" s="1"/>
  <c r="I441" i="3" a="1"/>
  <c r="I441" i="3" s="1"/>
  <c r="K432" i="3" a="1"/>
  <c r="K432" i="3" s="1"/>
  <c r="AM252" i="3" a="1"/>
  <c r="AM252" i="3" s="1"/>
  <c r="K442" i="3" a="1"/>
  <c r="K442" i="3" s="1"/>
  <c r="AM345" i="3" a="1"/>
  <c r="AM345" i="3" s="1"/>
  <c r="K440" i="3" a="1"/>
  <c r="K440" i="3" s="1"/>
  <c r="AK441" i="3" a="1"/>
  <c r="AK441" i="3" s="1"/>
  <c r="I432" i="3" a="1"/>
  <c r="I432" i="3" s="1"/>
  <c r="K252" i="3" a="1"/>
  <c r="K252" i="3" s="1"/>
  <c r="AM442" i="3" a="1"/>
  <c r="AM442" i="3" s="1"/>
  <c r="I345" i="3" a="1"/>
  <c r="I345" i="3" s="1"/>
  <c r="I440" i="3" a="1"/>
  <c r="I440" i="3" s="1"/>
  <c r="AM440" i="3" a="1"/>
  <c r="AM440" i="3" s="1"/>
  <c r="AM439" i="3" a="1"/>
  <c r="AM439" i="3" s="1"/>
  <c r="AK252" i="3" a="1"/>
  <c r="AK252" i="3" s="1"/>
  <c r="AM253" i="3" a="1"/>
  <c r="AM253" i="3" s="1"/>
  <c r="AK345" i="3" a="1"/>
  <c r="AK345" i="3" s="1"/>
  <c r="AK440" i="3" a="1"/>
  <c r="AK440" i="3" s="1"/>
  <c r="AK439" i="3" a="1"/>
  <c r="AK439" i="3" s="1"/>
  <c r="AK432" i="3" a="1"/>
  <c r="AK432" i="3" s="1"/>
  <c r="I252" i="3" a="1"/>
  <c r="I252" i="3" s="1"/>
  <c r="I442" i="3" a="1"/>
  <c r="I442" i="3" s="1"/>
  <c r="I439" i="3" a="1"/>
  <c r="I439" i="3" s="1"/>
  <c r="AM441" i="3" a="1"/>
  <c r="AM441" i="3" s="1"/>
  <c r="AM154" i="3" a="1"/>
  <c r="AM154" i="3" s="1"/>
  <c r="AM444" i="3" a="1"/>
  <c r="AM444" i="3" s="1"/>
  <c r="I444" i="3" a="1"/>
  <c r="I444" i="3" s="1"/>
  <c r="K444" i="3" a="1"/>
  <c r="K444" i="3" s="1"/>
  <c r="K255" i="3" a="1"/>
  <c r="K255" i="3" s="1"/>
  <c r="I255" i="3" a="1"/>
  <c r="I255" i="3" s="1"/>
  <c r="AM255" i="3" a="1"/>
  <c r="AM255" i="3" s="1"/>
  <c r="AK444" i="3" a="1"/>
  <c r="AK444" i="3" s="1"/>
  <c r="AK255" i="3" a="1"/>
  <c r="AK255" i="3" s="1"/>
  <c r="AA11" i="6" a="1"/>
  <c r="AA11" i="6" s="1"/>
  <c r="AB13" i="6" a="1"/>
  <c r="AB13" i="6" s="1"/>
  <c r="AB14" i="6" a="1"/>
  <c r="AB14" i="6" s="1"/>
  <c r="AA13" i="6" a="1"/>
  <c r="AA13" i="6" s="1"/>
  <c r="AB12" i="6" a="1"/>
  <c r="AB12" i="6" s="1"/>
  <c r="AA14" i="6" a="1"/>
  <c r="AA14" i="6" s="1"/>
  <c r="AA12" i="6" a="1"/>
  <c r="AA12" i="6" s="1"/>
  <c r="AA6" i="6"/>
  <c r="AB9" i="6" a="1"/>
  <c r="AB9" i="6" s="1"/>
  <c r="AB11" i="6" a="1"/>
  <c r="AB11" i="6" s="1"/>
  <c r="AA9" i="6" a="1"/>
  <c r="AA9" i="6" s="1"/>
  <c r="I11" i="6" a="1"/>
  <c r="I11" i="6" s="1"/>
  <c r="H14" i="6" a="1"/>
  <c r="H14" i="6" s="1"/>
  <c r="H12" i="6" a="1"/>
  <c r="H12" i="6" s="1"/>
  <c r="I13" i="6" a="1"/>
  <c r="I13" i="6" s="1"/>
  <c r="H11" i="6" a="1"/>
  <c r="H11" i="6" s="1"/>
  <c r="H13" i="6" a="1"/>
  <c r="H13" i="6" s="1"/>
  <c r="I14" i="6" a="1"/>
  <c r="I14" i="6" s="1"/>
  <c r="I9" i="6" a="1"/>
  <c r="I9" i="6" s="1"/>
  <c r="I12" i="6" a="1"/>
  <c r="I12" i="6" s="1"/>
  <c r="H9" i="6" a="1"/>
  <c r="H9" i="6" s="1"/>
  <c r="AT374" i="5"/>
  <c r="BB374" i="5"/>
  <c r="BJ374" i="5"/>
  <c r="BR374" i="5"/>
  <c r="AP374" i="5"/>
  <c r="AX374" i="5"/>
  <c r="BF374" i="5"/>
  <c r="BN374" i="5"/>
  <c r="AQ374" i="5"/>
  <c r="AY374" i="5"/>
  <c r="BG374" i="5"/>
  <c r="BO374" i="5"/>
  <c r="AR374" i="5"/>
  <c r="AZ374" i="5"/>
  <c r="BH374" i="5"/>
  <c r="BP374" i="5"/>
  <c r="AV374" i="5"/>
  <c r="O97" i="6" s="1" a="1"/>
  <c r="O97" i="6" s="1"/>
  <c r="BD374" i="5"/>
  <c r="BL374" i="5"/>
  <c r="BT374" i="5"/>
  <c r="H346" i="3"/>
  <c r="AU374" i="5"/>
  <c r="BC374" i="5"/>
  <c r="BK374" i="5"/>
  <c r="BS374" i="5"/>
  <c r="AS374" i="5"/>
  <c r="BA374" i="5"/>
  <c r="BI374" i="5"/>
  <c r="BQ374" i="5"/>
  <c r="AW374" i="5"/>
  <c r="BE374" i="5"/>
  <c r="BM374" i="5"/>
  <c r="BU374" i="5"/>
  <c r="H6" i="6"/>
  <c r="I41" i="5"/>
  <c r="Q41" i="5"/>
  <c r="Y41" i="5"/>
  <c r="AG41" i="5"/>
  <c r="J41" i="5"/>
  <c r="R41" i="5"/>
  <c r="Z41" i="5"/>
  <c r="AH41" i="5"/>
  <c r="K41" i="5"/>
  <c r="S41" i="5"/>
  <c r="AA41" i="5"/>
  <c r="AI41" i="5"/>
  <c r="AT65" i="5"/>
  <c r="AU65" i="5"/>
  <c r="BA53" i="5"/>
  <c r="H343" i="3"/>
  <c r="AO60" i="5"/>
  <c r="AO48" i="5"/>
  <c r="O41" i="5"/>
  <c r="W41" i="5"/>
  <c r="AE41" i="5"/>
  <c r="AM41" i="5"/>
  <c r="AQ53" i="5"/>
  <c r="AY53" i="5"/>
  <c r="BH53" i="5"/>
  <c r="BP53" i="5"/>
  <c r="AR65" i="5"/>
  <c r="BH65" i="5"/>
  <c r="BP65" i="5"/>
  <c r="H41" i="5"/>
  <c r="P41" i="5"/>
  <c r="X41" i="5"/>
  <c r="AF41" i="5"/>
  <c r="AN41" i="5"/>
  <c r="AR53" i="5"/>
  <c r="AZ53" i="5"/>
  <c r="BI53" i="5"/>
  <c r="BQ53" i="5"/>
  <c r="AS65" i="5"/>
  <c r="AZ65" i="5"/>
  <c r="BI65" i="5"/>
  <c r="BQ65" i="5"/>
  <c r="BA65" i="5"/>
  <c r="BR65" i="5"/>
  <c r="AO56" i="5"/>
  <c r="AO44" i="5"/>
  <c r="AU53" i="5"/>
  <c r="BC53" i="5"/>
  <c r="BL53" i="5"/>
  <c r="BT53" i="5"/>
  <c r="AV65" i="5"/>
  <c r="BC65" i="5"/>
  <c r="BL65" i="5"/>
  <c r="BT65" i="5"/>
  <c r="BK53" i="5"/>
  <c r="L41" i="5"/>
  <c r="AB41" i="5"/>
  <c r="AJ41" i="5"/>
  <c r="AV53" i="5"/>
  <c r="BD53" i="5"/>
  <c r="BM53" i="5"/>
  <c r="BU53" i="5"/>
  <c r="AW65" i="5"/>
  <c r="BD65" i="5"/>
  <c r="BM65" i="5"/>
  <c r="BU65" i="5"/>
  <c r="AO58" i="5"/>
  <c r="AO46" i="5"/>
  <c r="AS53" i="5"/>
  <c r="BR53" i="5"/>
  <c r="AT53" i="5"/>
  <c r="BB53" i="5"/>
  <c r="BB65" i="5"/>
  <c r="BK65" i="5"/>
  <c r="BS65" i="5"/>
  <c r="AO59" i="5"/>
  <c r="AO47" i="5"/>
  <c r="T41" i="5"/>
  <c r="G249" i="6"/>
  <c r="AO57" i="5"/>
  <c r="AO45" i="5"/>
  <c r="AO50" i="5"/>
  <c r="AO62" i="5"/>
  <c r="M41" i="5"/>
  <c r="U41" i="5"/>
  <c r="AC41" i="5"/>
  <c r="AK41" i="5"/>
  <c r="AW53" i="5"/>
  <c r="BE53" i="5"/>
  <c r="BN53" i="5"/>
  <c r="AP65" i="5"/>
  <c r="AX65" i="5"/>
  <c r="BE65" i="5"/>
  <c r="BN65" i="5"/>
  <c r="AO41" i="5"/>
  <c r="AO64" i="5"/>
  <c r="AO52" i="5"/>
  <c r="BJ53" i="5"/>
  <c r="BJ65" i="5"/>
  <c r="AO49" i="5"/>
  <c r="AO61" i="5"/>
  <c r="BS53" i="5"/>
  <c r="N41" i="5"/>
  <c r="V41" i="5"/>
  <c r="AD41" i="5"/>
  <c r="AL41" i="5"/>
  <c r="AX53" i="5"/>
  <c r="BF53" i="5"/>
  <c r="BO53" i="5"/>
  <c r="AQ65" i="5"/>
  <c r="AY65" i="5"/>
  <c r="BF65" i="5"/>
  <c r="BO65" i="5"/>
  <c r="H344" i="3"/>
  <c r="BS118" i="5"/>
  <c r="H350" i="3"/>
  <c r="AO92" i="5"/>
  <c r="AO109" i="5"/>
  <c r="AO114" i="5"/>
  <c r="AO97" i="5"/>
  <c r="AO106" i="5"/>
  <c r="AO89" i="5"/>
  <c r="AO100" i="5"/>
  <c r="AO117" i="5"/>
  <c r="AO88" i="5"/>
  <c r="AO105" i="5"/>
  <c r="AO90" i="5"/>
  <c r="AO107" i="5"/>
  <c r="AO110" i="5"/>
  <c r="AO93" i="5"/>
  <c r="AO98" i="5"/>
  <c r="AO115" i="5"/>
  <c r="W84" i="5"/>
  <c r="AW118" i="5"/>
  <c r="BE118" i="5"/>
  <c r="BN118" i="5"/>
  <c r="AO96" i="5"/>
  <c r="AO113" i="5"/>
  <c r="AO104" i="5"/>
  <c r="AO87" i="5"/>
  <c r="AO111" i="5"/>
  <c r="AO94" i="5"/>
  <c r="AP118" i="5"/>
  <c r="AX118" i="5"/>
  <c r="BF118" i="5"/>
  <c r="G117" i="6"/>
  <c r="AS118" i="5"/>
  <c r="BA118" i="5"/>
  <c r="BJ118" i="5"/>
  <c r="BR118" i="5"/>
  <c r="AT118" i="5"/>
  <c r="BB118" i="5"/>
  <c r="BK118" i="5"/>
  <c r="AU118" i="5"/>
  <c r="BC118" i="5"/>
  <c r="BL118" i="5"/>
  <c r="BT118" i="5"/>
  <c r="AV118" i="5"/>
  <c r="BD118" i="5"/>
  <c r="BM118" i="5"/>
  <c r="BU118" i="5"/>
  <c r="BO118" i="5"/>
  <c r="AQ118" i="5"/>
  <c r="AY118" i="5"/>
  <c r="BH118" i="5"/>
  <c r="BP118" i="5"/>
  <c r="AR118" i="5"/>
  <c r="AZ118" i="5"/>
  <c r="BI118" i="5"/>
  <c r="BQ118" i="5"/>
  <c r="AJ84" i="5"/>
  <c r="R84" i="5"/>
  <c r="H342" i="3"/>
  <c r="V84" i="5"/>
  <c r="AC84" i="5"/>
  <c r="AI84" i="5"/>
  <c r="K84" i="5"/>
  <c r="L84" i="5"/>
  <c r="AD84" i="5"/>
  <c r="M84" i="5"/>
  <c r="S84" i="5"/>
  <c r="X84" i="5"/>
  <c r="AE84" i="5"/>
  <c r="Y84" i="5"/>
  <c r="AK84" i="5"/>
  <c r="H84" i="5"/>
  <c r="N84" i="5"/>
  <c r="T84" i="5"/>
  <c r="Z84" i="5"/>
  <c r="AF84" i="5"/>
  <c r="AL84" i="5"/>
  <c r="I84" i="5"/>
  <c r="O84" i="5"/>
  <c r="U84" i="5"/>
  <c r="AG84" i="5"/>
  <c r="AM84" i="5"/>
  <c r="BE101" i="5"/>
  <c r="J84" i="5"/>
  <c r="P84" i="5"/>
  <c r="AA84" i="5"/>
  <c r="AH84" i="5"/>
  <c r="AN84" i="5"/>
  <c r="Q84" i="5"/>
  <c r="AB84" i="5"/>
  <c r="AO84" i="5"/>
  <c r="AO24" i="5"/>
  <c r="H554" i="3"/>
  <c r="AT101" i="5"/>
  <c r="BB101" i="5"/>
  <c r="BJ101" i="5"/>
  <c r="BQ101" i="5"/>
  <c r="AU101" i="5"/>
  <c r="BC101" i="5"/>
  <c r="BK101" i="5"/>
  <c r="BR101" i="5"/>
  <c r="AV101" i="5"/>
  <c r="BD101" i="5"/>
  <c r="BL101" i="5"/>
  <c r="BS101" i="5"/>
  <c r="AW101" i="5"/>
  <c r="BT101" i="5"/>
  <c r="AP101" i="5"/>
  <c r="AX101" i="5"/>
  <c r="BM101" i="5"/>
  <c r="BU101" i="5"/>
  <c r="AQ101" i="5"/>
  <c r="AY101" i="5"/>
  <c r="BF101" i="5"/>
  <c r="BN101" i="5"/>
  <c r="AR101" i="5"/>
  <c r="AZ101" i="5"/>
  <c r="BH101" i="5"/>
  <c r="BO101" i="5"/>
  <c r="AS101" i="5"/>
  <c r="BA101" i="5"/>
  <c r="BI101" i="5"/>
  <c r="BP101" i="5"/>
  <c r="AO252" i="5"/>
  <c r="AO228" i="5"/>
  <c r="AO253" i="5"/>
  <c r="AO229" i="5"/>
  <c r="AO273" i="5"/>
  <c r="AO235" i="5"/>
  <c r="AO211" i="5"/>
  <c r="AO136" i="5"/>
  <c r="AO246" i="5"/>
  <c r="AO222" i="5"/>
  <c r="AO137" i="5"/>
  <c r="AO237" i="5"/>
  <c r="AO213" i="5"/>
  <c r="AO135" i="5"/>
  <c r="AO251" i="5"/>
  <c r="AO227" i="5"/>
  <c r="AO216" i="5"/>
  <c r="AO240" i="5"/>
  <c r="AO226" i="5"/>
  <c r="AO250" i="5"/>
  <c r="AO244" i="5"/>
  <c r="AO220" i="5"/>
  <c r="AO236" i="5"/>
  <c r="AO212" i="5"/>
  <c r="AO238" i="5"/>
  <c r="AO214" i="5"/>
  <c r="AO224" i="5"/>
  <c r="AO248" i="5"/>
  <c r="AO215" i="5"/>
  <c r="AO239" i="5"/>
  <c r="AO218" i="5"/>
  <c r="AO242" i="5"/>
  <c r="AO270" i="5"/>
  <c r="AO269" i="5"/>
  <c r="AO243" i="5"/>
  <c r="AO219" i="5"/>
  <c r="AO223" i="5"/>
  <c r="AO247" i="5"/>
  <c r="AO231" i="5"/>
  <c r="AO255" i="5"/>
  <c r="AP234" i="5"/>
  <c r="AP254" i="5" s="1"/>
  <c r="AO271" i="5"/>
  <c r="AO320" i="5"/>
  <c r="AO315" i="5"/>
  <c r="AO321" i="5"/>
  <c r="AO316" i="5"/>
  <c r="AO268" i="5"/>
  <c r="AO319" i="5"/>
  <c r="AO314" i="5"/>
  <c r="AP428" i="5"/>
  <c r="AO13" i="5"/>
  <c r="H256" i="3"/>
  <c r="AO21" i="5"/>
  <c r="AO25" i="5"/>
  <c r="AO17" i="5"/>
  <c r="AO27" i="5"/>
  <c r="AO19" i="5"/>
  <c r="H155" i="3"/>
  <c r="AJ24" i="3"/>
  <c r="AO15" i="5"/>
  <c r="AO23" i="5"/>
  <c r="AO26" i="5"/>
  <c r="AO18" i="5"/>
  <c r="AO16" i="5"/>
  <c r="AO22" i="5"/>
  <c r="AO14" i="5"/>
  <c r="AO298" i="5"/>
  <c r="AO291" i="5"/>
  <c r="AO300" i="5"/>
  <c r="AO293" i="5"/>
  <c r="AO171" i="5"/>
  <c r="AO297" i="5"/>
  <c r="AO290" i="5"/>
  <c r="AO299" i="5"/>
  <c r="AO292" i="5"/>
  <c r="AO301" i="5"/>
  <c r="AO294" i="5"/>
  <c r="G250" i="6"/>
  <c r="G251" i="6"/>
  <c r="AH549" i="3"/>
  <c r="AH632" i="3"/>
  <c r="AH715" i="3"/>
  <c r="AN632" i="3"/>
  <c r="AN715" i="3"/>
  <c r="AN549" i="3"/>
  <c r="AQ632" i="3"/>
  <c r="AQ715" i="3"/>
  <c r="AQ549" i="3"/>
  <c r="AN437" i="3"/>
  <c r="AN427" i="3"/>
  <c r="AN340" i="3"/>
  <c r="AN246" i="3"/>
  <c r="AN145" i="3"/>
  <c r="AN18" i="3"/>
  <c r="AH18" i="3"/>
  <c r="AH145" i="3"/>
  <c r="AH437" i="3"/>
  <c r="AH340" i="3"/>
  <c r="AH427" i="3"/>
  <c r="AH246" i="3"/>
  <c r="AQ427" i="3"/>
  <c r="AQ246" i="3"/>
  <c r="AQ18" i="3"/>
  <c r="AQ145" i="3"/>
  <c r="AQ437" i="3"/>
  <c r="AQ340" i="3"/>
  <c r="I6" i="3"/>
  <c r="I427" i="3" s="1"/>
  <c r="I145" i="3"/>
  <c r="H717" i="3"/>
  <c r="H718" i="3"/>
  <c r="F436" i="3"/>
  <c r="F339" i="3"/>
  <c r="F245" i="3"/>
  <c r="F426" i="3"/>
  <c r="F17" i="3"/>
  <c r="F427" i="3"/>
  <c r="F437" i="3"/>
  <c r="F340" i="3"/>
  <c r="F246" i="3"/>
  <c r="F18" i="3"/>
  <c r="L437" i="3"/>
  <c r="L427" i="3"/>
  <c r="L340" i="3"/>
  <c r="L246" i="3"/>
  <c r="L18" i="3"/>
  <c r="I715" i="3"/>
  <c r="I549" i="3"/>
  <c r="I632" i="3"/>
  <c r="AK6" i="3"/>
  <c r="O437" i="3"/>
  <c r="O427" i="3"/>
  <c r="O340" i="3"/>
  <c r="O246" i="3"/>
  <c r="H348" i="3"/>
  <c r="G101" i="6" l="1"/>
  <c r="Z12" i="6"/>
  <c r="Z100" i="6"/>
  <c r="Z99" i="6"/>
  <c r="Z98" i="6"/>
  <c r="G99" i="6"/>
  <c r="AH97" i="6" a="1"/>
  <c r="AH97" i="6" s="1"/>
  <c r="AJ442" i="3"/>
  <c r="AG12" i="6"/>
  <c r="N12" i="6"/>
  <c r="AG97" i="6" a="1"/>
  <c r="AG97" i="6" s="1"/>
  <c r="AJ441" i="3"/>
  <c r="AJ439" i="3"/>
  <c r="Z13" i="6"/>
  <c r="N97" i="6" a="1"/>
  <c r="N97" i="6" s="1"/>
  <c r="AJ440" i="3"/>
  <c r="Z97" i="6"/>
  <c r="G97" i="6"/>
  <c r="Z9" i="6"/>
  <c r="AJ444" i="3"/>
  <c r="AJ443" i="3"/>
  <c r="AH12" i="6"/>
  <c r="O12" i="6"/>
  <c r="Z11" i="6"/>
  <c r="H250" i="3"/>
  <c r="H251" i="3"/>
  <c r="H254" i="3"/>
  <c r="H249" i="3"/>
  <c r="H248" i="3"/>
  <c r="O11" i="6"/>
  <c r="N11" i="6"/>
  <c r="H152" i="3"/>
  <c r="G9" i="6"/>
  <c r="H22" i="3"/>
  <c r="G13" i="6"/>
  <c r="G112" i="6"/>
  <c r="G12" i="6"/>
  <c r="G114" i="6"/>
  <c r="AO63" i="5"/>
  <c r="AO51" i="5"/>
  <c r="G113" i="6"/>
  <c r="G116" i="6"/>
  <c r="G115" i="6"/>
  <c r="AO53" i="5"/>
  <c r="AO65" i="5"/>
  <c r="H552" i="3"/>
  <c r="G248" i="6"/>
  <c r="H553" i="3"/>
  <c r="H551" i="3"/>
  <c r="AJ11" i="3"/>
  <c r="AO101" i="5"/>
  <c r="AO118" i="5"/>
  <c r="AO112" i="5"/>
  <c r="AO95" i="5"/>
  <c r="H252" i="3"/>
  <c r="AO91" i="5"/>
  <c r="AO108" i="5"/>
  <c r="H347" i="3"/>
  <c r="G11" i="6"/>
  <c r="H349" i="3"/>
  <c r="H443" i="3"/>
  <c r="H637" i="3"/>
  <c r="G100" i="6"/>
  <c r="G98" i="6"/>
  <c r="H253" i="3"/>
  <c r="AO217" i="5"/>
  <c r="AO241" i="5"/>
  <c r="AO245" i="5"/>
  <c r="AO221" i="5"/>
  <c r="AO225" i="5"/>
  <c r="AO249" i="5"/>
  <c r="AO210" i="5"/>
  <c r="AO234" i="5"/>
  <c r="AO272" i="5"/>
  <c r="AO138" i="5"/>
  <c r="H150" i="3"/>
  <c r="H23" i="3"/>
  <c r="H148" i="3"/>
  <c r="H149" i="3"/>
  <c r="AJ21" i="3"/>
  <c r="AJ23" i="3"/>
  <c r="H147" i="3"/>
  <c r="AJ22" i="3"/>
  <c r="H153" i="3"/>
  <c r="H151" i="3"/>
  <c r="H24" i="3"/>
  <c r="H21" i="3"/>
  <c r="H634" i="3"/>
  <c r="H636" i="3"/>
  <c r="H635" i="3"/>
  <c r="AJ9" i="3"/>
  <c r="H9" i="3"/>
  <c r="H11" i="3"/>
  <c r="H20" i="3"/>
  <c r="AJ10" i="3"/>
  <c r="AJ8" i="3"/>
  <c r="H12" i="3"/>
  <c r="H431" i="3"/>
  <c r="H10" i="3"/>
  <c r="H429" i="3"/>
  <c r="AJ20" i="3"/>
  <c r="AJ12" i="3"/>
  <c r="H8" i="3"/>
  <c r="H430" i="3"/>
  <c r="AK632" i="3"/>
  <c r="AK715" i="3"/>
  <c r="AK549" i="3"/>
  <c r="AK437" i="3"/>
  <c r="AK340" i="3"/>
  <c r="AK145" i="3"/>
  <c r="AK427" i="3"/>
  <c r="AK18" i="3"/>
  <c r="AK246" i="3"/>
  <c r="I246" i="3"/>
  <c r="I340" i="3"/>
  <c r="I437" i="3"/>
  <c r="I18" i="3"/>
  <c r="H719" i="3"/>
  <c r="Z14" i="6" l="1"/>
  <c r="AJ445" i="3"/>
  <c r="AJ638" i="3"/>
  <c r="AO116" i="5"/>
  <c r="H255" i="3"/>
  <c r="H432" i="3"/>
  <c r="AJ433" i="3" s="1"/>
  <c r="AO99" i="5"/>
  <c r="G14" i="6"/>
  <c r="H154" i="3"/>
  <c r="H439" i="3"/>
  <c r="H441" i="3"/>
  <c r="AO254" i="5"/>
  <c r="AO230" i="5"/>
  <c r="H638" i="3"/>
  <c r="H13" i="3"/>
  <c r="AJ13" i="3"/>
  <c r="G119" i="6"/>
  <c r="H555" i="3"/>
  <c r="H556" i="3" s="1"/>
  <c r="G118" i="6"/>
  <c r="G252" i="6"/>
  <c r="G253" i="6" s="1"/>
  <c r="H440" i="3"/>
  <c r="H345" i="3"/>
  <c r="H442" i="3"/>
  <c r="G120" i="6" l="1"/>
  <c r="H433" i="3"/>
  <c r="H444" i="3"/>
  <c r="H445" i="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<sst xmlns="http://schemas.openxmlformats.org/spreadsheetml/2006/main" count="2865" uniqueCount="503">
  <si>
    <t>Upplýsingar um skjalið</t>
  </si>
  <si>
    <t>Úrgangur</t>
  </si>
  <si>
    <t>Landbúnaður</t>
  </si>
  <si>
    <t>Orka</t>
  </si>
  <si>
    <t>%</t>
  </si>
  <si>
    <t>Fiskiskip</t>
  </si>
  <si>
    <t>Vegasamgöngur</t>
  </si>
  <si>
    <t>Innanlandsflug</t>
  </si>
  <si>
    <t>Strandsiglingar</t>
  </si>
  <si>
    <t>Vélar og tæki</t>
  </si>
  <si>
    <t>Jarðvarmavirkjanir</t>
  </si>
  <si>
    <t>Annað</t>
  </si>
  <si>
    <t>Samtals</t>
  </si>
  <si>
    <t>ORKA</t>
  </si>
  <si>
    <t>ÚRGANGUR</t>
  </si>
  <si>
    <t>Álframleiðsla</t>
  </si>
  <si>
    <t>F-gös (m.a. kælimiðlar)</t>
  </si>
  <si>
    <t>Iðragerjun</t>
  </si>
  <si>
    <t>Meðhöndlun húsdýraáburðar</t>
  </si>
  <si>
    <t>Nytjajarðvegur</t>
  </si>
  <si>
    <t>Áburðarnotkun í landbúnaði</t>
  </si>
  <si>
    <t>Nautgripir</t>
  </si>
  <si>
    <t>Sauðfé</t>
  </si>
  <si>
    <t>Hestar</t>
  </si>
  <si>
    <t>Önnur losun</t>
  </si>
  <si>
    <t>Urðun úrgangs</t>
  </si>
  <si>
    <t>Jarðgerð</t>
  </si>
  <si>
    <t>Brennsla og opinn bruni</t>
  </si>
  <si>
    <t>Meðhöndlun skólps</t>
  </si>
  <si>
    <t>Mólendi</t>
  </si>
  <si>
    <t>Votlendi</t>
  </si>
  <si>
    <t>Alþjóðaflug</t>
  </si>
  <si>
    <t>Alþjóðasiglingar</t>
  </si>
  <si>
    <t>Kælibúnaður (F-gös)</t>
  </si>
  <si>
    <t>SÖGULEG LOSUN</t>
  </si>
  <si>
    <t>Orka*</t>
  </si>
  <si>
    <t>Iðnaður**</t>
  </si>
  <si>
    <t>JCD 29/2022</t>
  </si>
  <si>
    <t>Eldsneytisbruni, staðbundinn iðnaður</t>
  </si>
  <si>
    <t>Kísil- og kísilmálmframleiðsla</t>
  </si>
  <si>
    <t>Losunarúthlutanir*</t>
  </si>
  <si>
    <t>LANDBÚNAÐUR</t>
  </si>
  <si>
    <t>1. Energykt CO2-eq</t>
  </si>
  <si>
    <t>2. Industrial processes and product usekt CO2-eq</t>
  </si>
  <si>
    <t>3. Agriculturekt CO2-eq</t>
  </si>
  <si>
    <t>4. LULUCFkt CO2-eq</t>
  </si>
  <si>
    <t>5. Wastekt CO2-eq</t>
  </si>
  <si>
    <t>National Total, with LULUCFkt CO2-eq</t>
  </si>
  <si>
    <t xml:space="preserve"> </t>
  </si>
  <si>
    <t>National Total, without LULUCFkt CO2-eq</t>
  </si>
  <si>
    <t>1.A.4.c.iii Agriculture/Forestry/Fishing - Fishing kt CO2-eq</t>
  </si>
  <si>
    <t>1.A.3.b Road transportationkt CO2-eq</t>
  </si>
  <si>
    <t>1.A.3.a Domestic aviationkt CO2-eq</t>
  </si>
  <si>
    <t>1.A.3.dDomestic navigationkt CO2-eq</t>
  </si>
  <si>
    <t>1.A.2.g.vii Off road vehicles and other machinerykt CO2-eq</t>
  </si>
  <si>
    <t>1.B.2.d Geothermal Energykt CO2-eq</t>
  </si>
  <si>
    <t>2.A Mineral Industrykt CO2-eq</t>
  </si>
  <si>
    <t>2.B Chemical Industrykt CO2-eq</t>
  </si>
  <si>
    <t>2.C.3 Aluminium productionkt CO2-eq</t>
  </si>
  <si>
    <t>2.D non-energy products from fuels and solvent usekt CO2-eq</t>
  </si>
  <si>
    <t>2.F Product uses as substitutes for ODSkt CO2-eq</t>
  </si>
  <si>
    <t>2.G Other product manufacture and usekt CO2-eq</t>
  </si>
  <si>
    <t>3.A Enteric fermentationkt CO2-eq</t>
  </si>
  <si>
    <t>3.B Manure managmentkt CO2-eq</t>
  </si>
  <si>
    <t>3.D Agricultural soilskt CO2-eq</t>
  </si>
  <si>
    <t>3.G Limingkt CO2-eq</t>
  </si>
  <si>
    <t>3.A.1 Cattlekt CO2-eq</t>
  </si>
  <si>
    <t>3.B.1.1Cattlekt CO2-eq</t>
  </si>
  <si>
    <t>3.B.2.1Cattlekt CO2-eq</t>
  </si>
  <si>
    <t>3.A.2 Sheepkt CO2-eq</t>
  </si>
  <si>
    <t>3.B.1.2Sheep kt CO2-eq</t>
  </si>
  <si>
    <t>3.B.2.2Sheep kt CO2-eq</t>
  </si>
  <si>
    <t>3.A.4 Other livestock  - Horseskt CO2-eq</t>
  </si>
  <si>
    <t>3.B.1.4Other livestock  - Horseskt CO2-eq</t>
  </si>
  <si>
    <t>3.B.2.4Other livestock  - Horseskt CO2-eq</t>
  </si>
  <si>
    <t>3.D.1.6 Cultivation of organic soils (i.e. histosols)kt CO2-eq</t>
  </si>
  <si>
    <t>5.A Solid waste disposalkt CO2-eq</t>
  </si>
  <si>
    <t>5.B Biological treatment of solid wastekt CO2-eq</t>
  </si>
  <si>
    <t>5.C Incineration and open burning of wastekt CO2-eq</t>
  </si>
  <si>
    <t>5.D Wastewater handlingkt CO2-eq</t>
  </si>
  <si>
    <t>4.A Forest Landkt CO2-eq</t>
  </si>
  <si>
    <t>4.B Croplandkt CO2-eq</t>
  </si>
  <si>
    <t>4.C Grasslandkt CO2-eq</t>
  </si>
  <si>
    <t>4.D Wetlandskt CO2-eq</t>
  </si>
  <si>
    <t>1.D.1.a International Aviationkt CO2-eq</t>
  </si>
  <si>
    <t>1.D.1.b International Navigation kt CO2-eq</t>
  </si>
  <si>
    <t>1.A.3.e.ii Other (please specify) kt CO2-eq</t>
  </si>
  <si>
    <t>1.A.4.c.ii Agriculture/Forestry/Fishing - Off-road vehicles and other machinerykt CO2-eq</t>
  </si>
  <si>
    <t>3.H Urea applicationkt CO2-eq</t>
  </si>
  <si>
    <t>3.I Other carbon-containing fertilizerskt CO2-eq</t>
  </si>
  <si>
    <t>ETS TotalGHGskt CO2eq</t>
  </si>
  <si>
    <t>1A3aiiCO2Gg CO2 eq</t>
  </si>
  <si>
    <t>ETS Energy EmissionsGHGskt CO2eq</t>
  </si>
  <si>
    <t>2C2FerroalloysGHGskt CO2eq</t>
  </si>
  <si>
    <t>2C3AluminumGHGskt CO2eq</t>
  </si>
  <si>
    <t>Mobile Machinery</t>
  </si>
  <si>
    <t>ESD Other</t>
  </si>
  <si>
    <t>JCD2005</t>
  </si>
  <si>
    <t>LULUCF Annað</t>
  </si>
  <si>
    <t>National Total, without LULUCF OTHER kt CO2-eq</t>
  </si>
  <si>
    <t>1. Energy OTHER kt CO2-eq</t>
  </si>
  <si>
    <t>Fuel combustion in stationary industry kt CO2e</t>
  </si>
  <si>
    <t>2 IPPU OTHER kt CO2e</t>
  </si>
  <si>
    <t>Liming and CO2 from fertilizers kt CO2e</t>
  </si>
  <si>
    <t>Fertilzer use in agriculture kt CO2e</t>
  </si>
  <si>
    <t>Cattle kt CO2e</t>
  </si>
  <si>
    <t>Sheep kt CO2e</t>
  </si>
  <si>
    <t>Horses kt CO2e</t>
  </si>
  <si>
    <t>Agriculture Other kt CO2e</t>
  </si>
  <si>
    <t>MARKMIÐ OG SKULDBINDINGAR</t>
  </si>
  <si>
    <t>eftir helstu uppsprettum</t>
  </si>
  <si>
    <t>LOSUN GRÓÐURHÚSALOFTTEGUNDA INNAN SAMFÉLAGSLOSUNAR</t>
  </si>
  <si>
    <t>LOSUN GRÓÐURHÚSALOFTTEGUNDA Á ÍSLANDI</t>
  </si>
  <si>
    <t>Alþjóðasamgöngur</t>
  </si>
  <si>
    <t>ESR EmissionsGHGskt CO2eq</t>
  </si>
  <si>
    <t xml:space="preserve">   þar af þvagefni</t>
  </si>
  <si>
    <t xml:space="preserve">   þar af kölkun</t>
  </si>
  <si>
    <t xml:space="preserve">   þar af annar áburður sem inniheldur kolefni</t>
  </si>
  <si>
    <t>3.D.1.4 Crop residues kt CO2-eq</t>
  </si>
  <si>
    <t xml:space="preserve">   í byggingariðnaði</t>
  </si>
  <si>
    <t xml:space="preserve">   í landbúnaði</t>
  </si>
  <si>
    <t xml:space="preserve">   Annað</t>
  </si>
  <si>
    <t xml:space="preserve">   þar af iðragerjun</t>
  </si>
  <si>
    <t xml:space="preserve">   þar af metan vegna meðhöndlun húsdýraáburðar</t>
  </si>
  <si>
    <t xml:space="preserve">   þar af glaðloft vegna meðhöndlun húsdýraáburðar</t>
  </si>
  <si>
    <t>Almennt ekki talið til heildarlosunar ríkja. Losunin er að hluta innan ETS kerfisins.</t>
  </si>
  <si>
    <t>Ræktað land</t>
  </si>
  <si>
    <t>Domestic Aviation (CO₂)</t>
  </si>
  <si>
    <t>Energy</t>
  </si>
  <si>
    <t>Industry</t>
  </si>
  <si>
    <t>Agriculture</t>
  </si>
  <si>
    <t>Waste</t>
  </si>
  <si>
    <t>Söguleg losun | Historical Emissions</t>
  </si>
  <si>
    <t>Sá hluti orku sem fellur ekki undir samfélagslosun er losun vegna eldsneytisbruna hjá fyrirtækjum sem eru hluti af viðskiptakerfi ESB og CO2 losun frá innanlandsflugi | Emissions from energy not included under the ESR are emissions from fuel combustion of entities under the ETS and CO2 emissions from domestic aviation</t>
  </si>
  <si>
    <t>Sá hluti iðnaðar sem fellur ekki undir beina ábyrgð stjórnvalda er CO2 og PFC losun fyrirtækja sem eru hluti af viðskiptakerfi ESB | Emissions from industry not included under the ESR are CO2 and PFC emission from entities under the ETS</t>
  </si>
  <si>
    <t>ETS staðbundinn iðnaður</t>
  </si>
  <si>
    <t>Samfélagslosun</t>
  </si>
  <si>
    <t>ESR</t>
  </si>
  <si>
    <t>LULUCF</t>
  </si>
  <si>
    <t>Losun frá innanlandsflugi er að hluta innan ETS | Emissions from domestic aviation are partly included in the ETS</t>
  </si>
  <si>
    <t>Samtals | Total</t>
  </si>
  <si>
    <t>Fishing</t>
  </si>
  <si>
    <t>F-Gases</t>
  </si>
  <si>
    <t>Other</t>
  </si>
  <si>
    <t>Geothermal Energy</t>
  </si>
  <si>
    <t>Off-Road Vehicles and Other Machinery</t>
  </si>
  <si>
    <t>Solid Waste Disposal on Land</t>
  </si>
  <si>
    <t>Liming</t>
  </si>
  <si>
    <t>Urea</t>
  </si>
  <si>
    <t>Other fertilizers with carbon</t>
  </si>
  <si>
    <t>Cattle</t>
  </si>
  <si>
    <t>Sheep</t>
  </si>
  <si>
    <t>Horses</t>
  </si>
  <si>
    <t>Cropland</t>
  </si>
  <si>
    <t>Grassland</t>
  </si>
  <si>
    <t>Wetlands</t>
  </si>
  <si>
    <t>ÚRGANGUR | WASTE</t>
  </si>
  <si>
    <t>Biological Treatment of Solid Waste</t>
  </si>
  <si>
    <t>Incineration and Open Burning</t>
  </si>
  <si>
    <t>Wastewater Treatment and Discharge</t>
  </si>
  <si>
    <t>Aluminium Production</t>
  </si>
  <si>
    <t>Ferrosilicon and Silicon Metal Production</t>
  </si>
  <si>
    <t>Road Transport</t>
  </si>
  <si>
    <t>ETS** staðbundinn iðnaður</t>
  </si>
  <si>
    <t>** Viðskiptakerfi ESB með losunarheimildir (ETS), kom á fót 2005</t>
  </si>
  <si>
    <t>EMISSION OF GREENHOUSE GASES ACCORDING TO OBLIGATIONS</t>
  </si>
  <si>
    <t>Effort Sharing Regulation</t>
  </si>
  <si>
    <t xml:space="preserve">     According to national inventory</t>
  </si>
  <si>
    <t xml:space="preserve">     According to JCD 29/2022*</t>
  </si>
  <si>
    <t>ETS Stationary Industry**</t>
  </si>
  <si>
    <t>Total</t>
  </si>
  <si>
    <t>* In the EEA's Joint Committee Decision (JCD) n. 29/2022, Iceland's ESR emissions in 2005 were assesed to amount to 3,109,329 kg CO2-eq.</t>
  </si>
  <si>
    <t>** EU Emissions Trading System (ETS), launched in 2005</t>
  </si>
  <si>
    <t>** Emissions from domestic aviation are partly covered under the ETS</t>
  </si>
  <si>
    <t>HISTORICAL EMISSIONS</t>
  </si>
  <si>
    <t>Energy*</t>
  </si>
  <si>
    <t>Industry**</t>
  </si>
  <si>
    <t>*** In the EEA's Joint Committee Decision (JCD) n. 29/2022, Iceland's ESR emissions in 2005 were assesed to amount to 3,109,329 kg CO2-eq.</t>
  </si>
  <si>
    <t>TARGETS AND OBLIGATIONS</t>
  </si>
  <si>
    <t>Road Transportation</t>
  </si>
  <si>
    <t>LAND USE, LAND-USE CHANGE AND FORESTRY (LULUCF)</t>
  </si>
  <si>
    <t>Fuel Combustion, Stationary Industry</t>
  </si>
  <si>
    <t>GREENHOUSE GAS EMISSIONS IN ICELAND</t>
  </si>
  <si>
    <t>Total, incl. LULUCF</t>
  </si>
  <si>
    <t>Total, without LULUCF</t>
  </si>
  <si>
    <t>Main Sources</t>
  </si>
  <si>
    <t>ENERGY</t>
  </si>
  <si>
    <t>Domestic Aviation</t>
  </si>
  <si>
    <t>Domestic Navigation</t>
  </si>
  <si>
    <t>Fuel Combustion in Stationary Industry</t>
  </si>
  <si>
    <t>INDUSTRY AND PRODUCT USE (IPPU)</t>
  </si>
  <si>
    <t>AGRICULTURE</t>
  </si>
  <si>
    <t>Enteric Fermentation</t>
  </si>
  <si>
    <t>Manure Management</t>
  </si>
  <si>
    <t>Agricultural Soils</t>
  </si>
  <si>
    <t>Fertilizer Use in Agriculture</t>
  </si>
  <si>
    <t>Other Emissions</t>
  </si>
  <si>
    <t>WASTE</t>
  </si>
  <si>
    <t>INTERNATIONAL TRANSPORTATION</t>
  </si>
  <si>
    <t>Generally not included in national total emissions. Part of these emissions are counted under the ETS.</t>
  </si>
  <si>
    <t>International Aviation</t>
  </si>
  <si>
    <t>International Navigation</t>
  </si>
  <si>
    <t>LANDBÚNAÐUR | AGRICULTURE</t>
  </si>
  <si>
    <t>ALÞJÓÐASAMGÖNGUR | INTERNATIONAL TRANSPORTATION</t>
  </si>
  <si>
    <t>LOSUN EFTIR SKULDBINGUM | EMISSIONS ACCORDING TO OBLIGATIONS</t>
  </si>
  <si>
    <t xml:space="preserve">SAMFÉLAGSLOSUN | EFFORT SHARING REGULATION (ESR)
</t>
  </si>
  <si>
    <t>LANDNOTKUN | LAND USE, LAND-USE CHANGE AND FORESTRY (LULUCF)</t>
  </si>
  <si>
    <t>LOSUN FRÁ LANDNOTKUN | EMISSIONS FROM LAND USE, LAND USE-CHANGE AND FORESTRY (LULUCF)</t>
  </si>
  <si>
    <t>Almennt ekki talið til heildarlosunar ríkja. Losunin er að hluta innan ETS kerfisins. | Usually not included in total national emissions. Part of these emissions are counted under the ETS.</t>
  </si>
  <si>
    <t xml:space="preserve">   Mineral Products</t>
  </si>
  <si>
    <t xml:space="preserve">   Chemical Industry</t>
  </si>
  <si>
    <t xml:space="preserve">   Non-Energy Products from Fuels and Solvent Use</t>
  </si>
  <si>
    <t xml:space="preserve">   Product Use</t>
  </si>
  <si>
    <t>Forest Land</t>
  </si>
  <si>
    <t>Skipt eftir helstu uppsprettum | Main sources</t>
  </si>
  <si>
    <t>GREENHOUSE GAS EMISSIONS UNDER EFFORT SHARING REGULATION (ESR)</t>
  </si>
  <si>
    <t>Iðnaður og vörunotkun</t>
  </si>
  <si>
    <t xml:space="preserve">Samfélagslosun (áður kallað losun á beinni ábyrgð Íslands) er losun sem fellur undir svokallaða beina ábyrgð ríkja samkvæmt ESB reglugerðinni 2018/842 um sameiginlega ábyrgð (e. Effort Sharing Regulation, ESR). </t>
  </si>
  <si>
    <t>Samtals, með landnotkun</t>
  </si>
  <si>
    <t>Samtals, án landnotkunar</t>
  </si>
  <si>
    <t>IÐNAÐUR OG VÖRUNOTKUN</t>
  </si>
  <si>
    <t>Samtals með landnotkun | Total with LULUCF</t>
  </si>
  <si>
    <t>Samtals án landnotkunar | Total without LULUCF</t>
  </si>
  <si>
    <t>—</t>
  </si>
  <si>
    <t>Eldsneytisbruni vegna staðbundins iðnaðar</t>
  </si>
  <si>
    <t>1.D.1 international bunkers kt CO2-eq</t>
  </si>
  <si>
    <t>AEAsProxyCalc41</t>
  </si>
  <si>
    <t>ESR Emissionskt CO2eq</t>
  </si>
  <si>
    <t>1.A.2 Manufacturing Industries and constructionkt CO2-eq</t>
  </si>
  <si>
    <t>Framræst land (N₂O)</t>
  </si>
  <si>
    <t>* Árlegar losunarheimildir Íslands í samfélagslosun (miðað er við um áætlað nýtt markmið um 41% samdrátt árið 2030 miðað við 2005).</t>
  </si>
  <si>
    <t>* Iceland's annual emission allocations for emissions falling under the scope of the ESR (assuming 41% emission reductions by 2030 compared to 2005).</t>
  </si>
  <si>
    <t>Annual ESR Emission Allocations*</t>
  </si>
  <si>
    <t>Árlegar losunarheimildir Íslands í samfélagslosun (miðað er við um áætlað nýtt markmið um 41% samdrátt árið 2030 miðað við 2005) | Iceland's annual emission allocations for emissions falling under the scope of the ESR (assuming 41% emission reductions by 2030 compared to 2005).</t>
  </si>
  <si>
    <t>Air AtlantaFlugrekandiStaðfest losun</t>
  </si>
  <si>
    <t>Air Atlanta</t>
  </si>
  <si>
    <t>BluebirdFlugrekandiStaðfest losun</t>
  </si>
  <si>
    <t>Bluebird</t>
  </si>
  <si>
    <t>Flugfélag ÍslandsFlugrekandiStaðfest losun</t>
  </si>
  <si>
    <t>Flugfélag Íslands</t>
  </si>
  <si>
    <t>Fly PLAYFlugrekandiStaðfest losun</t>
  </si>
  <si>
    <t>Fly PLAY</t>
  </si>
  <si>
    <t>IcelandairFlugrekandiStaðfest losun</t>
  </si>
  <si>
    <t>Icelandair</t>
  </si>
  <si>
    <t>WOW AirFlugrekandiStaðfest losun</t>
  </si>
  <si>
    <t>WOW Air</t>
  </si>
  <si>
    <t>Papier-MettlerFlugrekandiStaðfest losun</t>
  </si>
  <si>
    <t>Papier-Mettler</t>
  </si>
  <si>
    <t>HeildETSflugSkraningarkerfi</t>
  </si>
  <si>
    <t>2.C.2 Ferroalloys productionkt CO2-eq</t>
  </si>
  <si>
    <t>2.C.1 Iron and Steel productionkt CO2-eq</t>
  </si>
  <si>
    <t xml:space="preserve">   In Constructions</t>
  </si>
  <si>
    <t xml:space="preserve">   In Agriculture</t>
  </si>
  <si>
    <t xml:space="preserve">   Elsewhere</t>
  </si>
  <si>
    <t>Fela/henda þessari línu í values útgáfu</t>
  </si>
  <si>
    <t xml:space="preserve">   Steinefnaiðnaður</t>
  </si>
  <si>
    <t xml:space="preserve">   Efnaiðnaður</t>
  </si>
  <si>
    <t xml:space="preserve">   Járn- og stálframleiðsla</t>
  </si>
  <si>
    <t xml:space="preserve">   Smurefni og leysiefni</t>
  </si>
  <si>
    <t xml:space="preserve">   Efnanotkun</t>
  </si>
  <si>
    <t xml:space="preserve">   of which enteric fermentation</t>
  </si>
  <si>
    <t xml:space="preserve">   of which methane from manure management</t>
  </si>
  <si>
    <t xml:space="preserve">   of which nitrous oxide from manure management</t>
  </si>
  <si>
    <t xml:space="preserve">   Iron and Steel Production</t>
  </si>
  <si>
    <t>Landnotkun</t>
  </si>
  <si>
    <t>Industrial Processes and Product Use</t>
  </si>
  <si>
    <t>Land use, Land-Use Change and Forestry</t>
  </si>
  <si>
    <t>Skipt eftir yfirflokkum IPCC | By IPCC sectors</t>
  </si>
  <si>
    <t>Eftir helstu uppsprettum | By  main sources</t>
  </si>
  <si>
    <t>Þús. tonn CO₂-íg. | kt CO₂e</t>
  </si>
  <si>
    <r>
      <t>HEILDARLOSUN</t>
    </r>
    <r>
      <rPr>
        <sz val="24"/>
        <color theme="0"/>
        <rFont val="Segoe UI"/>
        <family val="2"/>
      </rPr>
      <t xml:space="preserve"> | TOTAL EMISSIONS</t>
    </r>
  </si>
  <si>
    <r>
      <t xml:space="preserve">ORKA </t>
    </r>
    <r>
      <rPr>
        <sz val="20"/>
        <color theme="0"/>
        <rFont val="Segoe UI"/>
        <family val="2"/>
      </rPr>
      <t>| ENERGY</t>
    </r>
  </si>
  <si>
    <r>
      <t xml:space="preserve">IÐNAÐUR OG VÖRUNOTKUN </t>
    </r>
    <r>
      <rPr>
        <sz val="20"/>
        <rFont val="Segoe UI"/>
        <family val="2"/>
      </rPr>
      <t>| INDUSTRY AND PRODUCT USE</t>
    </r>
  </si>
  <si>
    <r>
      <t xml:space="preserve">LANDBÚNAÐUR </t>
    </r>
    <r>
      <rPr>
        <sz val="20"/>
        <color theme="0"/>
        <rFont val="Segoe UI"/>
        <family val="2"/>
      </rPr>
      <t>| AGRICULTURE</t>
    </r>
  </si>
  <si>
    <r>
      <t>Kölkun og CO</t>
    </r>
    <r>
      <rPr>
        <vertAlign val="subscript"/>
        <sz val="10"/>
        <rFont val="Segoe UI"/>
        <family val="2"/>
      </rPr>
      <t>₂</t>
    </r>
    <r>
      <rPr>
        <sz val="10"/>
        <rFont val="Segoe UI"/>
        <family val="2"/>
      </rPr>
      <t>-losun frá áburði</t>
    </r>
  </si>
  <si>
    <t>Liming and CO₂-Emissions from Fertilizers</t>
  </si>
  <si>
    <r>
      <t>Cultivation of Organic Soils (N</t>
    </r>
    <r>
      <rPr>
        <vertAlign val="subscript"/>
        <sz val="10"/>
        <rFont val="Segoe UI"/>
        <family val="2"/>
      </rPr>
      <t>₂</t>
    </r>
    <r>
      <rPr>
        <sz val="10"/>
        <rFont val="Segoe UI"/>
        <family val="2"/>
      </rPr>
      <t>O)</t>
    </r>
  </si>
  <si>
    <r>
      <t>Innanlandsflug (CO</t>
    </r>
    <r>
      <rPr>
        <vertAlign val="subscript"/>
        <sz val="10"/>
        <rFont val="Segoe UI"/>
        <family val="2"/>
      </rPr>
      <t>₂</t>
    </r>
    <r>
      <rPr>
        <sz val="10"/>
        <rFont val="Segoe UI"/>
        <family val="2"/>
      </rPr>
      <t>)</t>
    </r>
  </si>
  <si>
    <r>
      <t xml:space="preserve">LOSUN FRÁ </t>
    </r>
    <r>
      <rPr>
        <b/>
        <sz val="20"/>
        <color theme="7"/>
        <rFont val="Segoe UI"/>
        <family val="2"/>
      </rPr>
      <t>STAÐBUNDUM IÐNAÐI</t>
    </r>
    <r>
      <rPr>
        <b/>
        <sz val="20"/>
        <color theme="0"/>
        <rFont val="Segoe UI"/>
        <family val="2"/>
      </rPr>
      <t xml:space="preserve"> UNDIR ETS KERFI | EMISSION FROM </t>
    </r>
    <r>
      <rPr>
        <b/>
        <sz val="20"/>
        <color theme="7"/>
        <rFont val="Segoe UI"/>
        <family val="2"/>
      </rPr>
      <t>STATIONARY INDUSTRY</t>
    </r>
    <r>
      <rPr>
        <b/>
        <sz val="20"/>
        <color theme="0"/>
        <rFont val="Segoe UI"/>
        <family val="2"/>
      </rPr>
      <t xml:space="preserve"> UNDER THE ETS</t>
    </r>
  </si>
  <si>
    <r>
      <t xml:space="preserve">LOSUN FRÁ </t>
    </r>
    <r>
      <rPr>
        <b/>
        <sz val="20"/>
        <color theme="7"/>
        <rFont val="Segoe UI"/>
        <family val="2"/>
      </rPr>
      <t>FLUGI</t>
    </r>
    <r>
      <rPr>
        <b/>
        <sz val="20"/>
        <color theme="0"/>
        <rFont val="Segoe UI"/>
        <family val="2"/>
      </rPr>
      <t xml:space="preserve"> UNDIR ETS KERFI | EMISSIONS </t>
    </r>
    <r>
      <rPr>
        <b/>
        <sz val="20"/>
        <color theme="7"/>
        <rFont val="Segoe UI"/>
        <family val="2"/>
      </rPr>
      <t>FROM FLIGHT OPERATORS</t>
    </r>
    <r>
      <rPr>
        <b/>
        <sz val="20"/>
        <color theme="0"/>
        <rFont val="Segoe UI"/>
        <family val="2"/>
      </rPr>
      <t xml:space="preserve"> UNDER THE ETS</t>
    </r>
  </si>
  <si>
    <r>
      <t xml:space="preserve">Losun þeirra flugrekenda sem Ísland er umsjónarríki fyrir. Losun vegna millilandaflugs er </t>
    </r>
    <r>
      <rPr>
        <b/>
        <sz val="11"/>
        <color theme="0"/>
        <rFont val="Segoe UI"/>
        <family val="2"/>
      </rPr>
      <t>almennt ekki talið til heildarlosunar ríkja</t>
    </r>
    <r>
      <rPr>
        <sz val="11"/>
        <color theme="0"/>
        <rFont val="Segoe UI"/>
        <family val="2"/>
      </rPr>
      <t xml:space="preserve"> |
Usually </t>
    </r>
    <r>
      <rPr>
        <b/>
        <sz val="11"/>
        <color theme="0"/>
        <rFont val="Segoe UI"/>
        <family val="2"/>
      </rPr>
      <t>not included in total national emissions</t>
    </r>
  </si>
  <si>
    <r>
      <t>Tonn CO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-íg. | t CO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e</t>
    </r>
  </si>
  <si>
    <r>
      <t>Tonn CO</t>
    </r>
    <r>
      <rPr>
        <b/>
        <vertAlign val="subscript"/>
        <sz val="10"/>
        <rFont val="Segoe UI"/>
        <family val="2"/>
      </rPr>
      <t>2</t>
    </r>
    <r>
      <rPr>
        <b/>
        <sz val="10"/>
        <rFont val="Segoe UI"/>
        <family val="2"/>
      </rPr>
      <t>-íg. | t CO</t>
    </r>
    <r>
      <rPr>
        <b/>
        <vertAlign val="subscript"/>
        <sz val="10"/>
        <rFont val="Segoe UI"/>
        <family val="2"/>
      </rPr>
      <t>2</t>
    </r>
    <r>
      <rPr>
        <b/>
        <sz val="10"/>
        <rFont val="Segoe UI"/>
        <family val="2"/>
      </rPr>
      <t>e</t>
    </r>
  </si>
  <si>
    <t>1.A.2 Manufacturing Industries and combustionkt CO2-eq</t>
  </si>
  <si>
    <t>Muna eftir því að uppfæra lookup</t>
  </si>
  <si>
    <t>1.D memo items (do not count towards national totals)kt CO2-eq</t>
  </si>
  <si>
    <t>LANDNOTKUN</t>
  </si>
  <si>
    <r>
      <t xml:space="preserve">Samfélagslosun
</t>
    </r>
    <r>
      <rPr>
        <sz val="10"/>
        <color theme="0"/>
        <rFont val="Segoe UI"/>
        <family val="2"/>
      </rPr>
      <t>(áður kallað á beinni ábyrgð Íslands)</t>
    </r>
  </si>
  <si>
    <r>
      <t>Domestic aviation (CO₂</t>
    </r>
    <r>
      <rPr>
        <sz val="8.8000000000000007"/>
        <color theme="1"/>
        <rFont val="Segoe UI"/>
        <family val="2"/>
      </rPr>
      <t>)</t>
    </r>
    <r>
      <rPr>
        <sz val="11"/>
        <color theme="1"/>
        <rFont val="Segoe UI"/>
        <family val="2"/>
      </rPr>
      <t>***</t>
    </r>
  </si>
  <si>
    <r>
      <t>* Í ákvörðun sameiginlegu EES-nefndar nr. 29/2022 (JCD) var losun undir beina ábyrgð Íslands árið 2005 metin 3.109.329 kg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>-íg.</t>
    </r>
  </si>
  <si>
    <r>
      <t>*** Um er að ræða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 xml:space="preserve"> losun vegna alls innanlandsflugs á Íslandi. Losun frá innanlandsflugi er að hluta innan ETS og að hluta ekki.</t>
    </r>
  </si>
  <si>
    <r>
      <t>ESR emissions (</t>
    </r>
    <r>
      <rPr>
        <i/>
        <sz val="12"/>
        <color theme="0"/>
        <rFont val="Segoe UI"/>
        <family val="2"/>
      </rPr>
      <t>ísl. samfélagslosun</t>
    </r>
    <r>
      <rPr>
        <sz val="12"/>
        <color theme="0"/>
        <rFont val="Segoe UI"/>
        <family val="2"/>
      </rPr>
      <t xml:space="preserve">) refer to the greenhouse gas emissions that fall under the scope of Regulation (EU) 2018/842 (Effort Sharing Regulation, ESR). 
</t>
    </r>
  </si>
  <si>
    <r>
      <t xml:space="preserve">Samtals
</t>
    </r>
    <r>
      <rPr>
        <sz val="8"/>
        <color theme="1"/>
        <rFont val="Segoe UI"/>
        <family val="2"/>
      </rPr>
      <t>- Miðað við losunarbókhald</t>
    </r>
  </si>
  <si>
    <r>
      <t xml:space="preserve">Total
</t>
    </r>
    <r>
      <rPr>
        <sz val="8"/>
        <rFont val="Segoe UI"/>
        <family val="2"/>
      </rPr>
      <t>- According to national inventory</t>
    </r>
  </si>
  <si>
    <r>
      <t xml:space="preserve">Samtals
</t>
    </r>
    <r>
      <rPr>
        <sz val="8"/>
        <color theme="1"/>
        <rFont val="Segoe UI"/>
        <family val="2"/>
      </rPr>
      <t>- Miðað við JCD 29/2022***</t>
    </r>
  </si>
  <si>
    <r>
      <t xml:space="preserve">Total
</t>
    </r>
    <r>
      <rPr>
        <sz val="8"/>
        <color theme="1"/>
        <rFont val="Segoe UI"/>
        <family val="2"/>
      </rPr>
      <t>- According to JCD 29/2022***</t>
    </r>
  </si>
  <si>
    <r>
      <t>* Undanskilin losun vegna eldsneytisbruna hjá fyrirtækjum sem eru hluti af viðskiptakerfi ESB og losun á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 xml:space="preserve"> frá innanlandsflugi</t>
    </r>
  </si>
  <si>
    <r>
      <t>* With the exception of fuel combustion of entities under the ETS and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 xml:space="preserve"> emissions from domestic aviation</t>
    </r>
  </si>
  <si>
    <r>
      <t>** Undanskilin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 xml:space="preserve"> og PFC losun hjá fyrirtækjum sem eru hluti af viðskiptakerfi ESB með losunarheimildir (ETS)</t>
    </r>
  </si>
  <si>
    <r>
      <t>** With the exception of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 xml:space="preserve"> and PFC emissions from entities under the ETS</t>
    </r>
  </si>
  <si>
    <r>
      <t>*** Í ákvörðun sameiginlegu EES-nefndar nr. 29/2022 (JCD) var losun undir beina ábyrgð Íslands árið 2005 metin 3.109.329 kg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>-íg.</t>
    </r>
  </si>
  <si>
    <r>
      <t xml:space="preserve">Samtals*
</t>
    </r>
    <r>
      <rPr>
        <sz val="8"/>
        <color theme="1"/>
        <rFont val="Segoe UI"/>
        <family val="2"/>
      </rPr>
      <t>- Miðað við JCD 29/2022</t>
    </r>
  </si>
  <si>
    <r>
      <t xml:space="preserve">Total*
</t>
    </r>
    <r>
      <rPr>
        <sz val="8"/>
        <color theme="1"/>
        <rFont val="Segoe UI"/>
        <family val="2"/>
      </rPr>
      <t>- According to JCD 29/2022</t>
    </r>
  </si>
  <si>
    <r>
      <t>* Í ákvörðun sameiginlegu EES-nefndar nr. 29/2022 var losun undir beina ábyrgð Íslands árið 2005 metin 3.109.329 kg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>-íg.</t>
    </r>
  </si>
  <si>
    <r>
      <t xml:space="preserve">LOSUN GRÓÐURHÚSALOFTTEGUNDA FRÁ </t>
    </r>
    <r>
      <rPr>
        <b/>
        <sz val="24"/>
        <color theme="7"/>
        <rFont val="Segoe UI"/>
        <family val="2"/>
      </rPr>
      <t>STAÐBUNDUM IÐNAÐI</t>
    </r>
    <r>
      <rPr>
        <b/>
        <sz val="24"/>
        <color theme="0"/>
        <rFont val="Segoe UI"/>
        <family val="2"/>
      </rPr>
      <t xml:space="preserve"> UNDIR ETS KERFI</t>
    </r>
  </si>
  <si>
    <r>
      <t xml:space="preserve">GREENHOUSE GAS EMISSIONS FROM </t>
    </r>
    <r>
      <rPr>
        <b/>
        <sz val="24"/>
        <color theme="7"/>
        <rFont val="Segoe UI"/>
        <family val="2"/>
      </rPr>
      <t>STATIONARY INDUSTRY</t>
    </r>
    <r>
      <rPr>
        <b/>
        <sz val="24"/>
        <color theme="0"/>
        <rFont val="Segoe UI"/>
        <family val="2"/>
      </rPr>
      <t xml:space="preserve"> UNDER THE ETS</t>
    </r>
  </si>
  <si>
    <r>
      <t>Thousand tons CO</t>
    </r>
    <r>
      <rPr>
        <vertAlign val="subscript"/>
        <sz val="8"/>
        <rFont val="Segoe UI"/>
        <family val="2"/>
      </rPr>
      <t>2</t>
    </r>
    <r>
      <rPr>
        <sz val="8"/>
        <rFont val="Segoe UI"/>
        <family val="2"/>
      </rPr>
      <t>e</t>
    </r>
  </si>
  <si>
    <t>ETS Stationary Industries</t>
  </si>
  <si>
    <t>─</t>
  </si>
  <si>
    <t>Áður kallað losun á beinni ábyrgð Íslands</t>
  </si>
  <si>
    <t>Framreiknuð losun: Sviðsmynd með núgildandi aðgerðum
Emission Projections: With Existing Measures (WEM) Scenario</t>
  </si>
  <si>
    <t>Framreiknuð losun: Sviðsmynd með viðbótaraðgerðum
Emission Projections: With Additional Measures (WAM) Scenario</t>
  </si>
  <si>
    <r>
      <t>HEILDARLOSUN ÁN LANDNOTKUNAR</t>
    </r>
    <r>
      <rPr>
        <sz val="20"/>
        <color theme="0"/>
        <rFont val="Segoe UI"/>
        <family val="2"/>
      </rPr>
      <t xml:space="preserve"> | TOTAL EMISSIONS EXCL. LULUCF</t>
    </r>
  </si>
  <si>
    <t>Steinefnaiðnaður</t>
  </si>
  <si>
    <t>Efnaiðnaður</t>
  </si>
  <si>
    <t>Járn- og stálframleiðsla</t>
  </si>
  <si>
    <t>Smurefni og leysiefni</t>
  </si>
  <si>
    <t>Efnanotkun</t>
  </si>
  <si>
    <t>Mineral Products</t>
  </si>
  <si>
    <t>Chemical Industry</t>
  </si>
  <si>
    <t>Iron and Steel Production</t>
  </si>
  <si>
    <t>Non-Energy Products from Fuels and Solvent Use</t>
  </si>
  <si>
    <t>Product Use</t>
  </si>
  <si>
    <t>Land Use, Land-Use Change and Forestry (LULUCF)</t>
  </si>
  <si>
    <t>Breyting milli
1990 og 2055</t>
  </si>
  <si>
    <t>Breyting milli
2005 og 2030</t>
  </si>
  <si>
    <t>Sviðsmynd með núgildandi aðgerðum</t>
  </si>
  <si>
    <t>Sviðsmynd með viðbótaraðgerðum</t>
  </si>
  <si>
    <t>FRAMREIKNUÐ LOSUN</t>
  </si>
  <si>
    <t>1. Energykt CO2-eq WEM</t>
  </si>
  <si>
    <t>2. Industrial processes and product usekt CO2-eq WEM</t>
  </si>
  <si>
    <t>3. Agriculturekt CO2-eq WEM</t>
  </si>
  <si>
    <t>4. LULUCFkt CO2-eq WEM</t>
  </si>
  <si>
    <t>5. Wastekt CO2-eq WEM</t>
  </si>
  <si>
    <t>National Total, with LULUCFkt CO2-eq WEM</t>
  </si>
  <si>
    <t>National Total, without LULUCFkt CO2-eq WEM</t>
  </si>
  <si>
    <t>1. Energykt CO2-eq WAM</t>
  </si>
  <si>
    <t>2. Industrial processes and product usekt CO2-eq WAM</t>
  </si>
  <si>
    <t>3. Agriculturekt CO2-eq WAM</t>
  </si>
  <si>
    <t>4. LULUCFkt CO2-eq WAM</t>
  </si>
  <si>
    <t>5. Wastekt CO2-eq WAM</t>
  </si>
  <si>
    <t>National Total, with LULUCFkt CO2-eq WAM</t>
  </si>
  <si>
    <t>National Total, without LULUCFkt CO2-eq WAM</t>
  </si>
  <si>
    <r>
      <t>Þús. tonn CO</t>
    </r>
    <r>
      <rPr>
        <vertAlign val="subscript"/>
        <sz val="8"/>
        <rFont val="Aptos Narrow"/>
        <family val="2"/>
      </rPr>
      <t>₂</t>
    </r>
    <r>
      <rPr>
        <sz val="8"/>
        <rFont val="Segoe UI"/>
        <family val="2"/>
      </rPr>
      <t>-íg.</t>
    </r>
  </si>
  <si>
    <t>Ekki er til framreikningar fyrir þennan flokk í sviðsmynd með viðbótaraðgerðum, þ.a.l. eru er þetta sömu tölur og í sviðsmynd með núgildandi aðgerðum.</t>
  </si>
  <si>
    <t>1.A.4.c.iii Agriculture/Forestry/Fishing - Fishing kt CO2-eq WEM</t>
  </si>
  <si>
    <t>1.A.3.b Road transportationkt CO2-eq WEM</t>
  </si>
  <si>
    <t>1.B.2.d Geothermal Energykt CO2-eq WEM</t>
  </si>
  <si>
    <t>2.C.3 Aluminium productionkt CO2-eq WEM</t>
  </si>
  <si>
    <t>2.C.2 Ferroalloys productionkt CO2-eq WEM</t>
  </si>
  <si>
    <t>National Total, without LULUCF OTHER kt CO2-eq WEM</t>
  </si>
  <si>
    <t>1.A.4.c.iii Agriculture/Forestry/Fishing - Fishing kt CO2-eq WAM</t>
  </si>
  <si>
    <t>1.A.3.b Road transportationkt CO2-eq WAM</t>
  </si>
  <si>
    <t>1.B.2.d Geothermal Energykt CO2-eq WAM</t>
  </si>
  <si>
    <t>2.C.3 Aluminium productionkt CO2-eq WAM</t>
  </si>
  <si>
    <t>2.C.2 Ferroalloys productionkt CO2-eq WAM</t>
  </si>
  <si>
    <t>National Total, without LULUCF OTHER kt CO2-eq WAM</t>
  </si>
  <si>
    <t>1.A.3.a Domestic aviationkt CO2-eq WEM</t>
  </si>
  <si>
    <t>1.A.3.dDomestic navigationkt CO2-eq WEM</t>
  </si>
  <si>
    <t>Mobile Machinery WEM</t>
  </si>
  <si>
    <t>Fuel combustion in stationary industry kt CO2e WEM</t>
  </si>
  <si>
    <t>1. Energy OTHER kt CO2-eq WEM</t>
  </si>
  <si>
    <t>1.A.3.a Domestic aviationkt CO2-eq WAM</t>
  </si>
  <si>
    <t>1.A.3.dDomestic navigationkt CO2-eq WAM</t>
  </si>
  <si>
    <t>Mobile Machinery WAM</t>
  </si>
  <si>
    <t>Fuel combustion in stationary industry kt CO2e WAM</t>
  </si>
  <si>
    <t>1. Energy OTHER kt CO2-eq WAM</t>
  </si>
  <si>
    <t>2.F Product uses as substitutes for ODSkt CO2-eq WEM</t>
  </si>
  <si>
    <t>2 IPPU OTHER kt CO2e WEM</t>
  </si>
  <si>
    <t>2.A Mineral Industrykt CO2-eq WEM</t>
  </si>
  <si>
    <t>2.B Chemical Industrykt CO2-eq WEM</t>
  </si>
  <si>
    <t>2.C.1 Iron and Steel productionkt CO2-eq WEM</t>
  </si>
  <si>
    <t>2.D non-energy products from fuels and solvent usekt CO2-eq WEM</t>
  </si>
  <si>
    <t>2.G Other product manufacture and usekt CO2-eq WEM</t>
  </si>
  <si>
    <t>2.F Product uses as substitutes for ODSkt CO2-eq WAM</t>
  </si>
  <si>
    <t>2 IPPU OTHER kt CO2e WAM</t>
  </si>
  <si>
    <t>2.A Mineral Industrykt CO2-eq WAM</t>
  </si>
  <si>
    <t>2.B Chemical Industrykt CO2-eq WAM</t>
  </si>
  <si>
    <t>2.C.1 Iron and Steel productionkt CO2-eq WAM</t>
  </si>
  <si>
    <t>2.D non-energy products from fuels and solvent usekt CO2-eq WAM</t>
  </si>
  <si>
    <t>2.G Other product manufacture and usekt CO2-eq WAM</t>
  </si>
  <si>
    <t>3.A Enteric fermentationkt CO2-eq WEM</t>
  </si>
  <si>
    <t>3.B Manure managmentkt CO2-eq WEM</t>
  </si>
  <si>
    <t>3.D Agricultural soilskt CO2-eq WEM</t>
  </si>
  <si>
    <t>Liming and CO2 from fertilizers kt CO2e WEM</t>
  </si>
  <si>
    <t>3.A Enteric fermentationkt CO2-eq WAM</t>
  </si>
  <si>
    <t>3.B Manure managmentkt CO2-eq WAM</t>
  </si>
  <si>
    <t>3.D Agricultural soilskt CO2-eq WAM</t>
  </si>
  <si>
    <t>Liming and CO2 from fertilizers kt CO2e WAM</t>
  </si>
  <si>
    <t>Fertilzer use in agriculture kt CO2e WEM</t>
  </si>
  <si>
    <t>Cattle kt CO2e WEM</t>
  </si>
  <si>
    <t>Sheep kt CO2e WEM</t>
  </si>
  <si>
    <t>Horses kt CO2e WEM</t>
  </si>
  <si>
    <t>3.D.1.6 Cultivation of organic soils (i.e. histosols)kt CO2-eq WEM</t>
  </si>
  <si>
    <t>Agriculture Other kt CO2e WEM</t>
  </si>
  <si>
    <t>Fertilzer use in agriculture kt CO2e WAM</t>
  </si>
  <si>
    <t>Cattle kt CO2e WAM</t>
  </si>
  <si>
    <t>Sheep kt CO2e WAM</t>
  </si>
  <si>
    <t>Horses kt CO2e WAM</t>
  </si>
  <si>
    <t>3.D.1.6 Cultivation of organic soils (i.e. histosols)kt CO2-eq WAM</t>
  </si>
  <si>
    <t>Agriculture Other kt CO2e WAM</t>
  </si>
  <si>
    <t>4.A Forest Landkt CO2-eq WEM</t>
  </si>
  <si>
    <t>4.B Croplandkt CO2-eq WEM</t>
  </si>
  <si>
    <t>4.C Grasslandkt CO2-eq WEM</t>
  </si>
  <si>
    <t>4.D Wetlandskt CO2-eq WEM</t>
  </si>
  <si>
    <t>LULUCF Annað WEM</t>
  </si>
  <si>
    <t>4.A Forest Landkt CO2-eq WAM</t>
  </si>
  <si>
    <t>4.B Croplandkt CO2-eq WAM</t>
  </si>
  <si>
    <t>4.C Grasslandkt CO2-eq WAM</t>
  </si>
  <si>
    <t>4.D Wetlandskt CO2-eq WAM</t>
  </si>
  <si>
    <t>LULUCF Annað WAM</t>
  </si>
  <si>
    <t>5.A Solid waste disposalkt CO2-eq WEM</t>
  </si>
  <si>
    <t>5.B Biological treatment of solid wastekt CO2-eq WEM</t>
  </si>
  <si>
    <t>5.C Incineration and open burning of wastekt CO2-eq WEM</t>
  </si>
  <si>
    <t>5.D Wastewater handlingkt CO2-eq WEM</t>
  </si>
  <si>
    <t>5.A Solid waste disposalkt CO2-eq WAM</t>
  </si>
  <si>
    <t>5.B Biological treatment of solid wastekt CO2-eq WAM</t>
  </si>
  <si>
    <t>5.C Incineration and open burning of wastekt CO2-eq WAM</t>
  </si>
  <si>
    <t>5.D Wastewater handlingkt CO2-eq WAM</t>
  </si>
  <si>
    <t>1.D.1.a International Aviationkt CO2-eq WEM</t>
  </si>
  <si>
    <t>1.D.1.b International Navigation kt CO2-eq WEM</t>
  </si>
  <si>
    <t>1.D memo items (do not count towards national totals)kt CO2-eq WEM</t>
  </si>
  <si>
    <t>1.D.1.a International Aviationkt CO2-eq WAM</t>
  </si>
  <si>
    <t>1.D.1.b International Navigation kt CO2-eq WAM</t>
  </si>
  <si>
    <t>1.D memo items (do not count towards national totals)kt CO2-eq WAM</t>
  </si>
  <si>
    <t>ÖNNUR FLOKKASKIPTING</t>
  </si>
  <si>
    <t>EMISSION PROJECTIONS</t>
  </si>
  <si>
    <t>Scenario: With Existing Measures</t>
  </si>
  <si>
    <t>Scenario: With Additional Measures</t>
  </si>
  <si>
    <t>Change between 1990 and 2055</t>
  </si>
  <si>
    <t>Change between 2005 and 2030</t>
  </si>
  <si>
    <t>MEÐ LOSUN FRÁ LANDNOTKUN</t>
  </si>
  <si>
    <t>ÁN LOSUNAR FRÁ LANDNOTKUN</t>
  </si>
  <si>
    <t>EXCLUDING LULUCF</t>
  </si>
  <si>
    <t>INCLUDING LULUCF</t>
  </si>
  <si>
    <t>Thousand tons CO2e</t>
  </si>
  <si>
    <t>IPCC CATEGORISATION</t>
  </si>
  <si>
    <t>ALTERNATIVE CATEGORISATION</t>
  </si>
  <si>
    <t>Total - fisk - veg - jarð</t>
  </si>
  <si>
    <t>EKKI HENDA</t>
  </si>
  <si>
    <t>ESR WAM kt CO2-eq</t>
  </si>
  <si>
    <t>ESR WEM</t>
  </si>
  <si>
    <r>
      <t>Þús. tonn CO</t>
    </r>
    <r>
      <rPr>
        <vertAlign val="subscript"/>
        <sz val="10"/>
        <rFont val="Aptos Narrow"/>
        <family val="2"/>
      </rPr>
      <t>₂</t>
    </r>
    <r>
      <rPr>
        <sz val="10"/>
        <rFont val="Segoe UI"/>
        <family val="2"/>
      </rPr>
      <t>-íg.</t>
    </r>
  </si>
  <si>
    <t>Innanlandsflug (CO₂)***</t>
  </si>
  <si>
    <t>ESR Historical</t>
  </si>
  <si>
    <t>ESR WAM</t>
  </si>
  <si>
    <t>ETS Historical</t>
  </si>
  <si>
    <t>DomAvi Historical</t>
  </si>
  <si>
    <t>LULUCF Historical</t>
  </si>
  <si>
    <t>NatTot_W_LULUCF Historical</t>
  </si>
  <si>
    <t>ETS WEM</t>
  </si>
  <si>
    <t>DomAvi WEM</t>
  </si>
  <si>
    <t>LULUCF WEM</t>
  </si>
  <si>
    <t>NatTot_W_LULUCF WEM</t>
  </si>
  <si>
    <t>NatTot_WO_LULUCF Historical</t>
  </si>
  <si>
    <t>NatTot_WO_LULUCF WEM</t>
  </si>
  <si>
    <t>NatTot_W_LULUCF WAM</t>
  </si>
  <si>
    <t>NatTot_WO_LULUCF WAM</t>
  </si>
  <si>
    <t>DomAvi WAM</t>
  </si>
  <si>
    <t>ETS WAM</t>
  </si>
  <si>
    <t>LULUCF WAM</t>
  </si>
  <si>
    <t>Scenario:
With Existing Measures</t>
  </si>
  <si>
    <t>Scenario:
With Additional Measures</t>
  </si>
  <si>
    <t>ESR Energy Historical</t>
  </si>
  <si>
    <t>ESR IPPU Historical</t>
  </si>
  <si>
    <t>ESR Agri Historical</t>
  </si>
  <si>
    <t>ESR Waste Historical</t>
  </si>
  <si>
    <t>ESR Energy WEM</t>
  </si>
  <si>
    <t>ESR IPPU WEM</t>
  </si>
  <si>
    <t>ESR Agri WEM</t>
  </si>
  <si>
    <t>ESR Waste WEM</t>
  </si>
  <si>
    <t>ESR Energy WAM</t>
  </si>
  <si>
    <t>ESR IPPU WAM.</t>
  </si>
  <si>
    <t>ESR Agri WAM</t>
  </si>
  <si>
    <t>ESR Waste WAM</t>
  </si>
  <si>
    <t>ESD Other WEM</t>
  </si>
  <si>
    <t>ESD Other WAM</t>
  </si>
  <si>
    <t>Ekki er til framreikningar fyrir þessa losun í sviðsmynd með viðbótaraðgerðum</t>
  </si>
  <si>
    <t>ETS Energy EmissionsGHGskt CO2eq WEM</t>
  </si>
  <si>
    <t>2C2FerroalloysGHGskt CO2eq WEM</t>
  </si>
  <si>
    <t>2C3AluminumGHGskt CO2eq WEM</t>
  </si>
  <si>
    <t>ETS TotalGHGskt CO2eq WEM</t>
  </si>
  <si>
    <t>ESR EMISSION BY IPCC SECTORS</t>
  </si>
  <si>
    <t>ESR EMISSION BY MAIN SOURCES</t>
  </si>
  <si>
    <t>Tot-Vega-Land-Urð</t>
  </si>
  <si>
    <t>LOSUN GRÓÐURHÚSALOFTTEGUNDA FRÁ LANDNOTKUN</t>
  </si>
  <si>
    <t>Breyting milli 2005 og 2030</t>
  </si>
  <si>
    <t xml:space="preserve">     Samkvæmt losunarbókaldi</t>
  </si>
  <si>
    <t>SAMFÉLAGSLOSUN:
IPCC FLOKKASKIPTING</t>
  </si>
  <si>
    <t>SAMFÉLAGSLOSUN:
HELSTU UPPSPRETTUR</t>
  </si>
  <si>
    <r>
      <t>Chanee Jónsdóttir Thianthong, Umhverfis- og orkustofnun</t>
    </r>
    <r>
      <rPr>
        <sz val="11"/>
        <color theme="1"/>
        <rFont val="Segoe UI"/>
        <family val="2"/>
        <scheme val="minor"/>
      </rPr>
      <t>/Icelandic Environment and Energy Agency</t>
    </r>
  </si>
  <si>
    <r>
      <t>Peter Höller, Umhverfis- og orkustofnun</t>
    </r>
    <r>
      <rPr>
        <sz val="11"/>
        <color theme="1"/>
        <rFont val="Segoe UI"/>
        <family val="2"/>
        <scheme val="minor"/>
      </rPr>
      <t>/Icelandic Environment and Energy Agency</t>
    </r>
  </si>
  <si>
    <r>
      <rPr>
        <b/>
        <sz val="11"/>
        <color theme="1"/>
        <rFont val="Segoe UI"/>
        <family val="2"/>
        <scheme val="minor"/>
      </rPr>
      <t>Losunartölur byggðar á hnatthlýnunarmætti úr fimmtu matsskýrslu (AR5) milliríkjanefndar um loftslagsbreyingar (IPCC).</t>
    </r>
    <r>
      <rPr>
        <sz val="11"/>
        <color theme="1"/>
        <rFont val="Segoe UI"/>
        <family val="2"/>
        <scheme val="minor"/>
      </rPr>
      <t xml:space="preserve">
Greenhouse gas emissions inventory based on potency from the Intergovernmental Panel on Climate Change's (IPCC) 5th Assessment Report (AR5).</t>
    </r>
  </si>
  <si>
    <r>
      <rPr>
        <b/>
        <sz val="11"/>
        <color theme="1"/>
        <rFont val="Segoe UI"/>
        <family val="2"/>
        <scheme val="minor"/>
      </rPr>
      <t>Losunartölurnar í skjalinu miða við ofangreinda dagsetningu. Losunarbókhald Íslands er í stöðugri endurskoðun og því geta losunartölurnar tekið breytingum.</t>
    </r>
    <r>
      <rPr>
        <sz val="11"/>
        <color theme="1"/>
        <rFont val="Segoe UI"/>
        <family val="2"/>
        <scheme val="minor"/>
      </rPr>
      <t xml:space="preserve">
The numbers in this document were last updated on the above date. Iceland's greenhouse gas inventory is under constant review and, as a result, the numbers can change from time to time.</t>
    </r>
  </si>
  <si>
    <r>
      <rPr>
        <b/>
        <sz val="11"/>
        <color theme="0"/>
        <rFont val="Segoe UI"/>
        <family val="2"/>
        <scheme val="minor"/>
      </rPr>
      <t>Skjal búið til af</t>
    </r>
    <r>
      <rPr>
        <sz val="11"/>
        <color theme="0"/>
        <rFont val="Segoe UI"/>
        <family val="2"/>
        <scheme val="minor"/>
      </rPr>
      <t xml:space="preserve">
Created by</t>
    </r>
  </si>
  <si>
    <r>
      <rPr>
        <b/>
        <sz val="11"/>
        <color theme="0"/>
        <rFont val="Segoe UI"/>
        <family val="2"/>
        <scheme val="minor"/>
      </rPr>
      <t>Uppfært af</t>
    </r>
    <r>
      <rPr>
        <sz val="11"/>
        <color theme="0"/>
        <rFont val="Segoe UI"/>
        <family val="2"/>
        <scheme val="minor"/>
      </rPr>
      <t xml:space="preserve">
Updated by</t>
    </r>
  </si>
  <si>
    <r>
      <rPr>
        <b/>
        <sz val="11"/>
        <color theme="0"/>
        <rFont val="Segoe UI"/>
        <family val="2"/>
        <scheme val="minor"/>
      </rPr>
      <t>Yfirfarið af</t>
    </r>
    <r>
      <rPr>
        <sz val="11"/>
        <color theme="0"/>
        <rFont val="Segoe UI"/>
        <family val="2"/>
        <scheme val="minor"/>
      </rPr>
      <t xml:space="preserve">
QC-ed by</t>
    </r>
  </si>
  <si>
    <r>
      <rPr>
        <b/>
        <sz val="11"/>
        <color theme="0"/>
        <rFont val="Segoe UI"/>
        <family val="2"/>
        <scheme val="minor"/>
      </rPr>
      <t>Gögn byggð á</t>
    </r>
    <r>
      <rPr>
        <sz val="11"/>
        <color theme="0"/>
        <rFont val="Segoe UI"/>
        <family val="2"/>
        <scheme val="minor"/>
      </rPr>
      <t xml:space="preserve">
Data based on</t>
    </r>
  </si>
  <si>
    <r>
      <t>Í ákvörðun sameiginlegu EES-nefndar nr. 29/2022 (JCD) var samfélagslosun Íslands (losun undir beina ábyrgð Íslands) árið 2005 metin 3109329 kg CO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-íg. | In the EEA's Joint Committee Decision (JCD) n. 29/2022, Iceland's ESR emissions in 2005 were assesed to ammount to 3109329 kg CO2e.</t>
    </r>
  </si>
  <si>
    <t>Skóglendi</t>
  </si>
  <si>
    <r>
      <rPr>
        <b/>
        <sz val="11"/>
        <color theme="1"/>
        <rFont val="Segoe UI"/>
        <family val="2"/>
        <scheme val="minor"/>
      </rPr>
      <t xml:space="preserve">Skil Umhverfis- og orkustofnunar til ESB þann 15. mars 2025
</t>
    </r>
    <r>
      <rPr>
        <sz val="11"/>
        <color theme="1"/>
        <rFont val="Segoe UI"/>
        <family val="2"/>
        <scheme val="minor"/>
      </rPr>
      <t>Icelandic Environment and Energy's submission to the EU on 15th of March 2025.</t>
    </r>
  </si>
  <si>
    <t>LOSUN GRÓÐURHÚSALOFTTEGUNDA Á ÍSLANDI EFTIR SKULDBINDINGUM</t>
  </si>
  <si>
    <t xml:space="preserve">     Samkvæmt JCD 29/2022*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</si>
</sst>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164" formatCode="0.0%"/>
    <numFmt numFmtId="165" formatCode="0.0"/>
    <numFmt numFmtId="166" formatCode="0.000%"/>
    <numFmt numFmtId="167" formatCode="0.000"/>
    <numFmt numFmtId="168" formatCode="0.0000"/>
    <numFmt numFmtId="169" formatCode="0.00000"/>
    <numFmt numFmtId="170" formatCode="0.000000"/>
    <numFmt numFmtId="171" formatCode="_-* #,##0.00_-;\-* #,##0.00_-;_-* &quot;-&quot;_-;_-@_-"/>
    <numFmt numFmtId="172" formatCode="0.0000000"/>
    <numFmt numFmtId="173" formatCode="0.0000%"/>
  </numFmts>
  <fonts count="119" x14ac:knownFonts="1">
    <font>
      <sz val="11"/>
      <color theme="1"/>
      <name val="Segoe UI"/>
      <family val="2"/>
      <scheme val="minor"/>
    </font>
    <font>
      <sz val="11"/>
      <color theme="1"/>
      <name val="Segoe UI"/>
      <family val="2"/>
      <scheme val="minor"/>
    </font>
    <font>
      <b/>
      <sz val="11"/>
      <color theme="1"/>
      <name val="Segoe UI"/>
      <family val="2"/>
      <scheme val="minor"/>
    </font>
    <font>
      <b/>
      <sz val="16"/>
      <color theme="1"/>
      <name val="Segoe UI"/>
      <family val="2"/>
      <scheme val="minor"/>
    </font>
    <font>
      <sz val="12"/>
      <color theme="0"/>
      <name val="Segoe UI"/>
      <family val="2"/>
      <scheme val="minor"/>
    </font>
    <font>
      <b/>
      <sz val="11"/>
      <color theme="0"/>
      <name val="Segoe UI"/>
      <family val="2"/>
      <scheme val="minor"/>
    </font>
    <font>
      <sz val="10"/>
      <color theme="0" tint="-0.499984740745262"/>
      <name val="Segoe UI"/>
      <family val="2"/>
    </font>
    <font>
      <sz val="11"/>
      <color theme="0" tint="-0.499984740745262"/>
      <name val="Segoe UI"/>
      <family val="2"/>
    </font>
    <font>
      <b/>
      <sz val="24"/>
      <color theme="9"/>
      <name val="Segoe UI"/>
      <family val="2"/>
    </font>
    <font>
      <b/>
      <sz val="24"/>
      <color theme="0"/>
      <name val="Segoe UI"/>
      <family val="2"/>
    </font>
    <font>
      <sz val="24"/>
      <color theme="0"/>
      <name val="Segoe UI"/>
      <family val="2"/>
    </font>
    <font>
      <sz val="10"/>
      <name val="Segoe UI"/>
      <family val="2"/>
    </font>
    <font>
      <b/>
      <sz val="11"/>
      <name val="Segoe UI"/>
      <family val="2"/>
    </font>
    <font>
      <sz val="11"/>
      <name val="Segoe UI"/>
      <family val="2"/>
    </font>
    <font>
      <b/>
      <sz val="14"/>
      <color theme="0"/>
      <name val="Segoe UI"/>
      <family val="2"/>
    </font>
    <font>
      <sz val="11"/>
      <color theme="0"/>
      <name val="Segoe UI"/>
      <family val="2"/>
    </font>
    <font>
      <b/>
      <sz val="11"/>
      <color theme="0"/>
      <name val="Segoe UI"/>
      <family val="2"/>
    </font>
    <font>
      <b/>
      <sz val="11"/>
      <color rgb="FF3F566D"/>
      <name val="Segoe UI"/>
      <family val="2"/>
    </font>
    <font>
      <i/>
      <sz val="10"/>
      <color theme="0" tint="-0.499984740745262"/>
      <name val="Segoe UI"/>
      <family val="2"/>
    </font>
    <font>
      <sz val="11"/>
      <color theme="1"/>
      <name val="Segoe UI"/>
      <family val="2"/>
    </font>
    <font>
      <b/>
      <sz val="8"/>
      <color theme="1"/>
      <name val="Segoe UI"/>
      <family val="2"/>
    </font>
    <font>
      <sz val="9"/>
      <color theme="1"/>
      <name val="Segoe UI"/>
      <family val="2"/>
    </font>
    <font>
      <b/>
      <sz val="10"/>
      <color theme="9"/>
      <name val="Segoe UI"/>
      <family val="2"/>
    </font>
    <font>
      <sz val="5"/>
      <name val="Segoe UI"/>
      <family val="2"/>
    </font>
    <font>
      <b/>
      <sz val="10"/>
      <name val="Segoe UI"/>
      <family val="2"/>
    </font>
    <font>
      <sz val="9"/>
      <name val="Segoe UI"/>
      <family val="2"/>
    </font>
    <font>
      <b/>
      <sz val="5"/>
      <name val="Segoe UI"/>
      <family val="2"/>
    </font>
    <font>
      <b/>
      <sz val="20"/>
      <color theme="0"/>
      <name val="Segoe UI"/>
      <family val="2"/>
    </font>
    <font>
      <sz val="20"/>
      <color theme="0"/>
      <name val="Segoe UI"/>
      <family val="2"/>
    </font>
    <font>
      <sz val="14"/>
      <color theme="0"/>
      <name val="Segoe UI"/>
      <family val="2"/>
    </font>
    <font>
      <sz val="14"/>
      <name val="Segoe UI"/>
      <family val="2"/>
    </font>
    <font>
      <b/>
      <sz val="11"/>
      <color rgb="FF008AAC"/>
      <name val="Segoe UI"/>
      <family val="2"/>
    </font>
    <font>
      <sz val="8"/>
      <color theme="0" tint="-0.499984740745262"/>
      <name val="Segoe UI"/>
      <family val="2"/>
    </font>
    <font>
      <b/>
      <sz val="8"/>
      <color rgb="FFFF0000"/>
      <name val="Segoe UI"/>
      <family val="2"/>
    </font>
    <font>
      <b/>
      <sz val="20"/>
      <name val="Segoe UI"/>
      <family val="2"/>
    </font>
    <font>
      <sz val="20"/>
      <name val="Segoe UI"/>
      <family val="2"/>
    </font>
    <font>
      <b/>
      <sz val="24"/>
      <name val="Segoe UI"/>
      <family val="2"/>
    </font>
    <font>
      <sz val="10"/>
      <color theme="0"/>
      <name val="Segoe UI"/>
      <family val="2"/>
    </font>
    <font>
      <b/>
      <sz val="11"/>
      <color theme="7" tint="-0.249977111117893"/>
      <name val="Segoe UI"/>
      <family val="2"/>
    </font>
    <font>
      <b/>
      <sz val="11"/>
      <color rgb="FF855092"/>
      <name val="Segoe UI"/>
      <family val="2"/>
    </font>
    <font>
      <vertAlign val="subscript"/>
      <sz val="10"/>
      <name val="Segoe UI"/>
      <family val="2"/>
    </font>
    <font>
      <sz val="8"/>
      <name val="Segoe UI"/>
      <family val="2"/>
    </font>
    <font>
      <sz val="9"/>
      <color theme="0" tint="-0.499984740745262"/>
      <name val="Segoe UI"/>
      <family val="2"/>
    </font>
    <font>
      <b/>
      <sz val="10"/>
      <color theme="0" tint="-4.9989318521683403E-2"/>
      <name val="Segoe UI"/>
      <family val="2"/>
    </font>
    <font>
      <b/>
      <sz val="11"/>
      <color rgb="FF68A200"/>
      <name val="Segoe UI"/>
      <family val="2"/>
    </font>
    <font>
      <sz val="10"/>
      <color theme="1"/>
      <name val="Segoe UI"/>
      <family val="2"/>
    </font>
    <font>
      <b/>
      <sz val="11"/>
      <color rgb="FFED7D31"/>
      <name val="Segoe UI"/>
      <family val="2"/>
    </font>
    <font>
      <b/>
      <sz val="11"/>
      <color theme="0" tint="-0.499984740745262"/>
      <name val="Segoe UI"/>
      <family val="2"/>
    </font>
    <font>
      <sz val="8"/>
      <color theme="1"/>
      <name val="Segoe UI"/>
      <family val="2"/>
    </font>
    <font>
      <sz val="24"/>
      <name val="Segoe UI"/>
      <family val="2"/>
    </font>
    <font>
      <b/>
      <sz val="18"/>
      <color theme="0"/>
      <name val="Segoe UI"/>
      <family val="2"/>
    </font>
    <font>
      <b/>
      <sz val="11"/>
      <color rgb="FF23A5D9"/>
      <name val="Segoe UI"/>
      <family val="2"/>
    </font>
    <font>
      <sz val="9"/>
      <color rgb="FFFF0000"/>
      <name val="Segoe UI"/>
      <family val="2"/>
    </font>
    <font>
      <b/>
      <sz val="10"/>
      <color theme="3"/>
      <name val="Segoe UI"/>
      <family val="2"/>
    </font>
    <font>
      <sz val="8"/>
      <color theme="3"/>
      <name val="Segoe UI"/>
      <family val="2"/>
    </font>
    <font>
      <sz val="10"/>
      <color theme="3"/>
      <name val="Segoe UI"/>
      <family val="2"/>
    </font>
    <font>
      <b/>
      <sz val="8"/>
      <color theme="3"/>
      <name val="Segoe UI"/>
      <family val="2"/>
    </font>
    <font>
      <sz val="24"/>
      <color theme="0" tint="-0.499984740745262"/>
      <name val="Segoe UI"/>
      <family val="2"/>
    </font>
    <font>
      <b/>
      <sz val="20"/>
      <color theme="7"/>
      <name val="Segoe UI"/>
      <family val="2"/>
    </font>
    <font>
      <b/>
      <sz val="10"/>
      <color rgb="FFC9689E"/>
      <name val="Segoe UI"/>
      <family val="2"/>
    </font>
    <font>
      <b/>
      <sz val="22"/>
      <color theme="0"/>
      <name val="Segoe UI"/>
      <family val="2"/>
    </font>
    <font>
      <b/>
      <sz val="14"/>
      <name val="Segoe UI"/>
      <family val="2"/>
    </font>
    <font>
      <b/>
      <sz val="10"/>
      <color theme="2"/>
      <name val="Segoe UI"/>
      <family val="2"/>
    </font>
    <font>
      <b/>
      <vertAlign val="subscript"/>
      <sz val="10"/>
      <name val="Segoe UI"/>
      <family val="2"/>
    </font>
    <font>
      <sz val="11"/>
      <color rgb="FFFF0000"/>
      <name val="Segoe UI"/>
      <family val="2"/>
    </font>
    <font>
      <b/>
      <sz val="11"/>
      <color theme="7"/>
      <name val="Segoe UI"/>
      <family val="2"/>
    </font>
    <font>
      <vertAlign val="subscript"/>
      <sz val="8"/>
      <name val="Segoe UI"/>
      <family val="2"/>
    </font>
    <font>
      <sz val="8"/>
      <color theme="0"/>
      <name val="Segoe UI"/>
      <family val="2"/>
    </font>
    <font>
      <sz val="8.8000000000000007"/>
      <color theme="1"/>
      <name val="Segoe UI"/>
      <family val="2"/>
    </font>
    <font>
      <b/>
      <sz val="11"/>
      <color theme="1"/>
      <name val="Segoe UI"/>
      <family val="2"/>
    </font>
    <font>
      <vertAlign val="subscript"/>
      <sz val="8"/>
      <color theme="1"/>
      <name val="Segoe UI"/>
      <family val="2"/>
    </font>
    <font>
      <sz val="18"/>
      <color theme="1"/>
      <name val="Segoe UI"/>
      <family val="2"/>
    </font>
    <font>
      <sz val="12"/>
      <color theme="0"/>
      <name val="Segoe UI"/>
      <family val="2"/>
    </font>
    <font>
      <i/>
      <sz val="12"/>
      <color theme="0"/>
      <name val="Segoe UI"/>
      <family val="2"/>
    </font>
    <font>
      <sz val="16"/>
      <color theme="0"/>
      <name val="Segoe UI"/>
      <family val="2"/>
    </font>
    <font>
      <b/>
      <sz val="36"/>
      <name val="Segoe UI"/>
      <family val="2"/>
    </font>
    <font>
      <b/>
      <sz val="24"/>
      <color theme="7"/>
      <name val="Segoe UI"/>
      <family val="2"/>
    </font>
    <font>
      <b/>
      <sz val="14"/>
      <color theme="1"/>
      <name val="Segoe UI"/>
      <family val="2"/>
    </font>
    <font>
      <sz val="11"/>
      <color theme="0" tint="-0.14999847407452621"/>
      <name val="Segoe UI"/>
      <family val="2"/>
    </font>
    <font>
      <b/>
      <sz val="16"/>
      <color theme="1"/>
      <name val="Segoe UI"/>
      <family val="2"/>
    </font>
    <font>
      <sz val="16"/>
      <color theme="1"/>
      <name val="Segoe UI"/>
      <family val="2"/>
    </font>
    <font>
      <sz val="11"/>
      <color rgb="FF000000"/>
      <name val="Segoe UI"/>
      <family val="2"/>
    </font>
    <font>
      <sz val="9"/>
      <color theme="0"/>
      <name val="Segoe UI"/>
      <family val="2"/>
    </font>
    <font>
      <sz val="11"/>
      <name val="Aptos Narrow"/>
      <family val="2"/>
    </font>
    <font>
      <b/>
      <sz val="11"/>
      <color theme="5" tint="0.249977111117893"/>
      <name val="Segoe UI"/>
      <family val="2"/>
    </font>
    <font>
      <b/>
      <sz val="11"/>
      <color theme="2"/>
      <name val="Segoe UI"/>
      <family val="2"/>
    </font>
    <font>
      <b/>
      <sz val="14"/>
      <color theme="7"/>
      <name val="Segoe UI"/>
      <family val="2"/>
    </font>
    <font>
      <b/>
      <sz val="11"/>
      <color rgb="FFC9689E"/>
      <name val="Segoe UI"/>
      <family val="2"/>
    </font>
    <font>
      <b/>
      <sz val="10"/>
      <color theme="0"/>
      <name val="Segoe UI"/>
      <family val="2"/>
    </font>
    <font>
      <b/>
      <sz val="8"/>
      <color theme="0"/>
      <name val="Segoe UI"/>
      <family val="2"/>
    </font>
    <font>
      <sz val="5"/>
      <color theme="0" tint="-4.9989318521683403E-2"/>
      <name val="Segoe UI"/>
      <family val="2"/>
    </font>
    <font>
      <sz val="12"/>
      <name val="Segoe UI"/>
      <family val="2"/>
    </font>
    <font>
      <vertAlign val="subscript"/>
      <sz val="8"/>
      <name val="Aptos Narrow"/>
      <family val="2"/>
    </font>
    <font>
      <sz val="10"/>
      <color theme="0" tint="-0.249977111117893"/>
      <name val="Segoe UI"/>
      <family val="2"/>
    </font>
    <font>
      <sz val="8"/>
      <color theme="0" tint="-0.249977111117893"/>
      <name val="Segoe UI"/>
      <family val="2"/>
    </font>
    <font>
      <b/>
      <sz val="10"/>
      <color theme="0" tint="-0.249977111117893"/>
      <name val="Segoe UI"/>
      <family val="2"/>
    </font>
    <font>
      <sz val="11"/>
      <color theme="0" tint="-0.249977111117893"/>
      <name val="Segoe UI"/>
      <family val="2"/>
    </font>
    <font>
      <sz val="10"/>
      <color theme="0" tint="-4.9989318521683403E-2"/>
      <name val="Segoe UI"/>
      <family val="2"/>
    </font>
    <font>
      <sz val="8"/>
      <color theme="0" tint="-4.9989318521683403E-2"/>
      <name val="Segoe UI"/>
      <family val="2"/>
    </font>
    <font>
      <sz val="8"/>
      <color theme="7" tint="0.79998168889431442"/>
      <name val="Segoe UI"/>
      <family val="2"/>
    </font>
    <font>
      <sz val="5"/>
      <color theme="7" tint="0.79998168889431442"/>
      <name val="Segoe UI"/>
      <family val="2"/>
    </font>
    <font>
      <b/>
      <sz val="10"/>
      <color theme="0" tint="-0.499984740745262"/>
      <name val="Segoe UI"/>
      <family val="2"/>
    </font>
    <font>
      <sz val="5"/>
      <color theme="0" tint="-0.249977111117893"/>
      <name val="Segoe UI"/>
      <family val="2"/>
    </font>
    <font>
      <sz val="5"/>
      <color theme="0"/>
      <name val="Segoe UI"/>
      <family val="2"/>
    </font>
    <font>
      <b/>
      <sz val="10"/>
      <color theme="1"/>
      <name val="Segoe UI"/>
      <family val="2"/>
    </font>
    <font>
      <vertAlign val="subscript"/>
      <sz val="10"/>
      <name val="Aptos Narrow"/>
      <family val="2"/>
    </font>
    <font>
      <b/>
      <sz val="10"/>
      <color theme="0" tint="-0.249977111117893"/>
      <name val="Aptos Narrow"/>
      <family val="2"/>
    </font>
    <font>
      <b/>
      <sz val="16"/>
      <color theme="0"/>
      <name val="Segoe UI"/>
      <family val="2"/>
    </font>
    <font>
      <b/>
      <sz val="16"/>
      <name val="Segoe UI"/>
      <family val="2"/>
    </font>
    <font>
      <sz val="5"/>
      <color theme="0" tint="-0.499984740745262"/>
      <name val="Segoe UI"/>
      <family val="2"/>
    </font>
    <font>
      <b/>
      <sz val="16"/>
      <color theme="7"/>
      <name val="Segoe UI"/>
      <family val="2"/>
    </font>
    <font>
      <b/>
      <sz val="12"/>
      <color theme="1"/>
      <name val="Segoe UI"/>
      <family val="2"/>
    </font>
    <font>
      <b/>
      <sz val="11"/>
      <color theme="0" tint="-4.9989318521683403E-2"/>
      <name val="Segoe UI"/>
      <family val="2"/>
    </font>
    <font>
      <sz val="11"/>
      <color theme="0" tint="-4.9989318521683403E-2"/>
      <name val="Segoe UI"/>
      <family val="2"/>
    </font>
    <font>
      <sz val="11"/>
      <color theme="0"/>
      <name val="Segoe UI"/>
      <family val="2"/>
      <scheme val="minor"/>
    </font>
    <font>
      <sz val="11"/>
      <color theme="0" tint="-0.14999847407452621"/>
      <name val="Segoe UI"/>
      <family val="2"/>
      <scheme val="minor"/>
    </font>
    <font>
      <b/>
      <sz val="16"/>
      <color theme="4"/>
      <name val="Segoe UI"/>
      <family val="2"/>
    </font>
    <font>
      <sz val="16"/>
      <color theme="4"/>
      <name val="Segoe UI"/>
      <family val="2"/>
    </font>
    <font>
      <i/>
      <sz val="16"/>
      <color theme="4"/>
      <name val="Segoe UI"/>
      <family val="2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E2D41"/>
        <bgColor indexed="64"/>
      </patternFill>
    </fill>
    <fill>
      <patternFill patternType="solid">
        <fgColor rgb="FFEBE10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89999084444715716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89999084444715716"/>
        <bgColor indexed="64"/>
      </patternFill>
    </fill>
    <fill>
      <patternFill patternType="solid">
        <fgColor rgb="FF23A5D9"/>
        <bgColor indexed="64"/>
      </patternFill>
    </fill>
    <fill>
      <patternFill patternType="solid">
        <fgColor rgb="FFC9689E"/>
        <bgColor indexed="64"/>
      </patternFill>
    </fill>
    <fill>
      <patternFill patternType="solid">
        <fgColor rgb="FF63A280"/>
        <bgColor indexed="64"/>
      </patternFill>
    </fill>
    <fill>
      <patternFill patternType="solid">
        <fgColor rgb="FFF3DDE9"/>
        <bgColor indexed="64"/>
      </patternFill>
    </fill>
    <fill>
      <patternFill patternType="solid">
        <fgColor rgb="FF008AAC"/>
        <bgColor indexed="64"/>
      </patternFill>
    </fill>
    <fill>
      <patternFill patternType="solid">
        <fgColor rgb="FFFFD44B"/>
        <bgColor indexed="64"/>
      </patternFill>
    </fill>
    <fill>
      <patternFill patternType="solid">
        <fgColor rgb="FF855092"/>
        <bgColor indexed="64"/>
      </patternFill>
    </fill>
    <fill>
      <patternFill patternType="solid">
        <fgColor rgb="FF68A20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EEE4F0"/>
        <bgColor indexed="64"/>
      </patternFill>
    </fill>
    <fill>
      <patternFill patternType="solid">
        <fgColor rgb="FF41A86E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49992370372631"/>
        <bgColor indexed="64"/>
      </patternFill>
    </fill>
    <fill>
      <patternFill patternType="solid">
        <fgColor rgb="FFBFE2EA"/>
        <bgColor indexed="64"/>
      </patternFill>
    </fill>
    <fill>
      <patternFill patternType="solid">
        <fgColor rgb="FFE6F3F7"/>
        <bgColor indexed="64"/>
      </patternFill>
    </fill>
    <fill>
      <patternFill patternType="solid">
        <fgColor rgb="FFFFF6DB"/>
        <bgColor indexed="64"/>
      </patternFill>
    </fill>
    <fill>
      <patternFill patternType="solid">
        <fgColor rgb="FFFFFBED"/>
        <bgColor indexed="64"/>
      </patternFill>
    </fill>
    <fill>
      <patternFill patternType="solid">
        <fgColor rgb="FFE7DCE9"/>
        <bgColor indexed="64"/>
      </patternFill>
    </fill>
    <fill>
      <patternFill patternType="solid">
        <fgColor rgb="FFF3EEF4"/>
        <bgColor indexed="64"/>
      </patternFill>
    </fill>
    <fill>
      <patternFill patternType="solid">
        <fgColor rgb="FFE1ECCC"/>
        <bgColor indexed="64"/>
      </patternFill>
    </fill>
    <fill>
      <patternFill patternType="solid">
        <fgColor rgb="FFF0F6E6"/>
        <bgColor indexed="64"/>
      </patternFill>
    </fill>
    <fill>
      <patternFill patternType="solid">
        <fgColor rgb="FFFBE5D6"/>
        <bgColor indexed="64"/>
      </patternFill>
    </fill>
    <fill>
      <patternFill patternType="solid">
        <fgColor rgb="FFFDF2EA"/>
        <bgColor indexed="64"/>
      </patternFill>
    </fill>
    <fill>
      <patternFill patternType="solid">
        <fgColor rgb="FFD3EDF7"/>
        <bgColor indexed="64"/>
      </patternFill>
    </fill>
    <fill>
      <patternFill patternType="solid">
        <fgColor rgb="FFE9F6FB"/>
        <bgColor indexed="64"/>
      </patternFill>
    </fill>
    <fill>
      <patternFill patternType="solid">
        <fgColor rgb="FFE0ECE6"/>
        <bgColor indexed="64"/>
      </patternFill>
    </fill>
    <fill>
      <patternFill patternType="solid">
        <fgColor rgb="FFEFF6F2"/>
        <bgColor indexed="64"/>
      </patternFill>
    </fill>
    <fill>
      <patternFill patternType="solid">
        <fgColor rgb="FFF4E1EC"/>
        <bgColor indexed="64"/>
      </patternFill>
    </fill>
    <fill>
      <patternFill patternType="solid">
        <fgColor rgb="FFFAF0F5"/>
        <bgColor indexed="64"/>
      </patternFill>
    </fill>
    <fill>
      <patternFill patternType="solid">
        <fgColor rgb="FFD8EFE1"/>
        <bgColor indexed="64"/>
      </patternFill>
    </fill>
    <fill>
      <patternFill patternType="solid">
        <fgColor rgb="FFBDE8FF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 style="thin">
        <color theme="0" tint="-0.249977111117893"/>
      </right>
      <top/>
      <bottom/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ck">
        <color indexed="64"/>
      </right>
      <top/>
      <bottom/>
      <diagonal/>
    </border>
    <border>
      <left/>
      <right/>
      <top/>
      <bottom style="thin">
        <color theme="0"/>
      </bottom>
      <diagonal/>
    </border>
    <border>
      <left/>
      <right style="thick">
        <color theme="1"/>
      </right>
      <top/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14999847407452621"/>
      </top>
      <bottom style="thin">
        <color theme="0" tint="-0.249977111117893"/>
      </bottom>
      <diagonal/>
    </border>
    <border>
      <left/>
      <right style="thin">
        <color theme="0" tint="-0.14999847407452621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215">
    <xf numFmtId="0" fontId="0" fillId="0" borderId="0" xfId="0"/>
    <xf numFmtId="0" fontId="0" fillId="2" borderId="0" xfId="0" applyFill="1"/>
    <xf numFmtId="0" fontId="3" fillId="2" borderId="0" xfId="0" applyFont="1" applyFill="1"/>
    <xf numFmtId="0" fontId="2" fillId="12" borderId="14" xfId="0" applyFont="1" applyFill="1" applyBorder="1" applyAlignment="1">
      <alignment vertical="center"/>
    </xf>
    <xf numFmtId="0" fontId="4" fillId="9" borderId="0" xfId="0" applyFont="1" applyFill="1" applyAlignment="1">
      <alignment vertical="center"/>
    </xf>
    <xf numFmtId="1" fontId="6" fillId="2" borderId="0" xfId="0" applyNumberFormat="1" applyFont="1" applyFill="1" applyAlignment="1">
      <alignment horizontal="left"/>
    </xf>
    <xf numFmtId="0" fontId="9" fillId="13" borderId="0" xfId="0" applyFont="1" applyFill="1" applyAlignment="1">
      <alignment horizontal="left"/>
    </xf>
    <xf numFmtId="0" fontId="11" fillId="13" borderId="0" xfId="0" applyFont="1" applyFill="1" applyAlignment="1">
      <alignment horizontal="center"/>
    </xf>
    <xf numFmtId="1" fontId="12" fillId="13" borderId="0" xfId="0" applyNumberFormat="1" applyFont="1" applyFill="1" applyAlignment="1">
      <alignment horizontal="center"/>
    </xf>
    <xf numFmtId="1" fontId="6" fillId="2" borderId="0" xfId="0" applyNumberFormat="1" applyFont="1" applyFill="1" applyAlignment="1">
      <alignment horizontal="left" vertical="center"/>
    </xf>
    <xf numFmtId="0" fontId="17" fillId="2" borderId="0" xfId="0" applyFont="1" applyFill="1" applyAlignment="1">
      <alignment vertical="center"/>
    </xf>
    <xf numFmtId="1" fontId="18" fillId="2" borderId="0" xfId="0" applyNumberFormat="1" applyFont="1" applyFill="1" applyAlignment="1">
      <alignment vertical="center"/>
    </xf>
    <xf numFmtId="0" fontId="19" fillId="2" borderId="0" xfId="0" applyFont="1" applyFill="1" applyAlignment="1">
      <alignment vertical="center"/>
    </xf>
    <xf numFmtId="1" fontId="6" fillId="2" borderId="0" xfId="0" applyNumberFormat="1" applyFont="1" applyFill="1" applyAlignment="1">
      <alignment vertical="center"/>
    </xf>
    <xf numFmtId="1" fontId="6" fillId="2" borderId="0" xfId="0" applyNumberFormat="1" applyFont="1" applyFill="1" applyAlignment="1">
      <alignment horizontal="center" vertical="center"/>
    </xf>
    <xf numFmtId="1" fontId="20" fillId="2" borderId="0" xfId="0" applyNumberFormat="1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1" fontId="11" fillId="0" borderId="0" xfId="0" applyNumberFormat="1" applyFont="1" applyAlignment="1">
      <alignment horizontal="left" vertical="center"/>
    </xf>
    <xf numFmtId="1" fontId="11" fillId="0" borderId="0" xfId="0" applyNumberFormat="1" applyFont="1" applyAlignment="1">
      <alignment vertical="center"/>
    </xf>
    <xf numFmtId="1" fontId="11" fillId="0" borderId="0" xfId="0" applyNumberFormat="1" applyFont="1" applyAlignment="1">
      <alignment horizontal="center" vertical="center"/>
    </xf>
    <xf numFmtId="1" fontId="11" fillId="0" borderId="0" xfId="0" applyNumberFormat="1" applyFont="1"/>
    <xf numFmtId="1" fontId="23" fillId="27" borderId="0" xfId="0" applyNumberFormat="1" applyFont="1" applyFill="1" applyAlignment="1">
      <alignment horizontal="center" vertical="center"/>
    </xf>
    <xf numFmtId="1" fontId="11" fillId="2" borderId="0" xfId="0" applyNumberFormat="1" applyFont="1" applyFill="1"/>
    <xf numFmtId="1" fontId="24" fillId="0" borderId="0" xfId="0" applyNumberFormat="1" applyFont="1" applyAlignment="1">
      <alignment horizontal="left" vertical="center"/>
    </xf>
    <xf numFmtId="1" fontId="24" fillId="0" borderId="0" xfId="0" applyNumberFormat="1" applyFont="1" applyAlignment="1">
      <alignment vertical="center"/>
    </xf>
    <xf numFmtId="1" fontId="24" fillId="0" borderId="0" xfId="0" applyNumberFormat="1" applyFont="1" applyAlignment="1">
      <alignment horizontal="center" vertical="center"/>
    </xf>
    <xf numFmtId="1" fontId="24" fillId="0" borderId="0" xfId="0" applyNumberFormat="1" applyFont="1"/>
    <xf numFmtId="1" fontId="24" fillId="2" borderId="0" xfId="0" applyNumberFormat="1" applyFont="1" applyFill="1"/>
    <xf numFmtId="1" fontId="6" fillId="2" borderId="0" xfId="0" applyNumberFormat="1" applyFont="1" applyFill="1"/>
    <xf numFmtId="0" fontId="25" fillId="2" borderId="0" xfId="0" applyFont="1" applyFill="1" applyAlignment="1">
      <alignment horizontal="center"/>
    </xf>
    <xf numFmtId="1" fontId="13" fillId="2" borderId="0" xfId="0" applyNumberFormat="1" applyFont="1" applyFill="1"/>
    <xf numFmtId="1" fontId="26" fillId="2" borderId="0" xfId="0" applyNumberFormat="1" applyFont="1" applyFill="1" applyAlignment="1">
      <alignment horizontal="center" vertical="center"/>
    </xf>
    <xf numFmtId="0" fontId="13" fillId="2" borderId="0" xfId="0" applyFont="1" applyFill="1"/>
    <xf numFmtId="1" fontId="11" fillId="27" borderId="0" xfId="0" applyNumberFormat="1" applyFont="1" applyFill="1"/>
    <xf numFmtId="1" fontId="26" fillId="27" borderId="0" xfId="0" applyNumberFormat="1" applyFont="1" applyFill="1" applyAlignment="1">
      <alignment horizontal="center" vertical="center"/>
    </xf>
    <xf numFmtId="1" fontId="24" fillId="27" borderId="0" xfId="0" applyNumberFormat="1" applyFont="1" applyFill="1"/>
    <xf numFmtId="0" fontId="12" fillId="2" borderId="0" xfId="0" applyFont="1" applyFill="1"/>
    <xf numFmtId="1" fontId="11" fillId="2" borderId="0" xfId="0" applyNumberFormat="1" applyFont="1" applyFill="1" applyAlignment="1">
      <alignment vertical="center"/>
    </xf>
    <xf numFmtId="1" fontId="11" fillId="2" borderId="0" xfId="0" applyNumberFormat="1" applyFont="1" applyFill="1" applyAlignment="1">
      <alignment horizontal="center" vertical="center"/>
    </xf>
    <xf numFmtId="1" fontId="12" fillId="13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7" fillId="2" borderId="0" xfId="0" applyFont="1" applyFill="1"/>
    <xf numFmtId="0" fontId="19" fillId="2" borderId="0" xfId="0" applyFont="1" applyFill="1"/>
    <xf numFmtId="0" fontId="11" fillId="0" borderId="0" xfId="0" applyFont="1" applyAlignment="1">
      <alignment vertical="center"/>
    </xf>
    <xf numFmtId="1" fontId="11" fillId="0" borderId="0" xfId="0" applyNumberFormat="1" applyFont="1" applyAlignment="1">
      <alignment horizontal="right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0" fontId="6" fillId="2" borderId="0" xfId="0" applyFont="1" applyFill="1"/>
    <xf numFmtId="2" fontId="24" fillId="2" borderId="0" xfId="0" applyNumberFormat="1" applyFont="1" applyFill="1"/>
    <xf numFmtId="1" fontId="11" fillId="2" borderId="0" xfId="0" applyNumberFormat="1" applyFont="1" applyFill="1" applyAlignment="1">
      <alignment horizontal="left" vertical="center"/>
    </xf>
    <xf numFmtId="10" fontId="24" fillId="2" borderId="0" xfId="1" applyNumberFormat="1" applyFont="1" applyFill="1"/>
    <xf numFmtId="0" fontId="6" fillId="2" borderId="0" xfId="0" applyFont="1" applyFill="1" applyAlignment="1">
      <alignment horizontal="left" vertical="center"/>
    </xf>
    <xf numFmtId="0" fontId="9" fillId="20" borderId="0" xfId="0" applyFont="1" applyFill="1" applyAlignment="1">
      <alignment vertical="center"/>
    </xf>
    <xf numFmtId="9" fontId="11" fillId="20" borderId="0" xfId="1" applyFont="1" applyFill="1" applyAlignment="1">
      <alignment horizontal="center" vertical="center"/>
    </xf>
    <xf numFmtId="1" fontId="16" fillId="20" borderId="0" xfId="1" applyNumberFormat="1" applyFont="1" applyFill="1" applyAlignment="1">
      <alignment horizontal="center"/>
    </xf>
    <xf numFmtId="0" fontId="31" fillId="2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32" fillId="2" borderId="0" xfId="0" applyFont="1" applyFill="1" applyAlignment="1">
      <alignment horizontal="left"/>
    </xf>
    <xf numFmtId="1" fontId="32" fillId="0" borderId="0" xfId="0" applyNumberFormat="1" applyFont="1" applyAlignment="1">
      <alignment vertical="center"/>
    </xf>
    <xf numFmtId="0" fontId="32" fillId="0" borderId="0" xfId="0" applyFont="1" applyAlignment="1">
      <alignment vertical="center"/>
    </xf>
    <xf numFmtId="1" fontId="32" fillId="0" borderId="0" xfId="0" applyNumberFormat="1" applyFont="1" applyAlignment="1">
      <alignment horizontal="center" vertical="center"/>
    </xf>
    <xf numFmtId="1" fontId="32" fillId="0" borderId="0" xfId="0" applyNumberFormat="1" applyFont="1"/>
    <xf numFmtId="0" fontId="32" fillId="2" borderId="0" xfId="0" applyFont="1" applyFill="1"/>
    <xf numFmtId="1" fontId="33" fillId="7" borderId="0" xfId="0" applyNumberFormat="1" applyFont="1" applyFill="1" applyAlignment="1">
      <alignment horizontal="center" vertical="center"/>
    </xf>
    <xf numFmtId="1" fontId="33" fillId="7" borderId="0" xfId="0" applyNumberFormat="1" applyFont="1" applyFill="1" applyAlignment="1">
      <alignment vertical="center"/>
    </xf>
    <xf numFmtId="1" fontId="32" fillId="7" borderId="0" xfId="0" applyNumberFormat="1" applyFont="1" applyFill="1" applyAlignment="1">
      <alignment horizontal="center" vertical="center"/>
    </xf>
    <xf numFmtId="1" fontId="32" fillId="7" borderId="0" xfId="0" applyNumberFormat="1" applyFont="1" applyFill="1"/>
    <xf numFmtId="1" fontId="24" fillId="2" borderId="0" xfId="0" applyNumberFormat="1" applyFont="1" applyFill="1" applyAlignment="1">
      <alignment horizontal="left" vertical="center"/>
    </xf>
    <xf numFmtId="1" fontId="24" fillId="2" borderId="0" xfId="0" applyNumberFormat="1" applyFont="1" applyFill="1" applyAlignment="1">
      <alignment vertical="center"/>
    </xf>
    <xf numFmtId="165" fontId="24" fillId="2" borderId="0" xfId="0" applyNumberFormat="1" applyFont="1" applyFill="1"/>
    <xf numFmtId="0" fontId="8" fillId="21" borderId="0" xfId="0" applyFont="1" applyFill="1" applyAlignment="1">
      <alignment horizontal="left"/>
    </xf>
    <xf numFmtId="0" fontId="36" fillId="21" borderId="0" xfId="0" applyFont="1" applyFill="1" applyAlignment="1">
      <alignment horizontal="left"/>
    </xf>
    <xf numFmtId="0" fontId="36" fillId="21" borderId="0" xfId="0" applyFont="1" applyFill="1" applyAlignment="1">
      <alignment vertical="center"/>
    </xf>
    <xf numFmtId="0" fontId="37" fillId="21" borderId="0" xfId="0" applyFont="1" applyFill="1" applyAlignment="1">
      <alignment horizontal="center"/>
    </xf>
    <xf numFmtId="1" fontId="16" fillId="21" borderId="0" xfId="1" applyNumberFormat="1" applyFont="1" applyFill="1" applyAlignment="1">
      <alignment horizontal="center"/>
    </xf>
    <xf numFmtId="0" fontId="38" fillId="2" borderId="0" xfId="0" applyFont="1" applyFill="1" applyAlignment="1">
      <alignment vertical="center"/>
    </xf>
    <xf numFmtId="2" fontId="11" fillId="0" borderId="0" xfId="0" applyNumberFormat="1" applyFont="1"/>
    <xf numFmtId="165" fontId="11" fillId="0" borderId="0" xfId="0" applyNumberFormat="1" applyFont="1"/>
    <xf numFmtId="1" fontId="11" fillId="0" borderId="0" xfId="0" applyNumberFormat="1" applyFont="1" applyAlignment="1">
      <alignment horizontal="right"/>
    </xf>
    <xf numFmtId="0" fontId="13" fillId="2" borderId="0" xfId="0" applyFont="1" applyFill="1" applyAlignment="1">
      <alignment horizontal="right"/>
    </xf>
    <xf numFmtId="1" fontId="32" fillId="0" borderId="0" xfId="0" applyNumberFormat="1" applyFont="1" applyAlignment="1">
      <alignment horizontal="left" vertical="center"/>
    </xf>
    <xf numFmtId="165" fontId="32" fillId="0" borderId="0" xfId="0" applyNumberFormat="1" applyFont="1"/>
    <xf numFmtId="2" fontId="32" fillId="0" borderId="0" xfId="0" applyNumberFormat="1" applyFont="1"/>
    <xf numFmtId="0" fontId="37" fillId="2" borderId="0" xfId="0" applyFont="1" applyFill="1" applyAlignment="1">
      <alignment horizontal="left" vertical="center"/>
    </xf>
    <xf numFmtId="0" fontId="37" fillId="22" borderId="0" xfId="0" applyFont="1" applyFill="1" applyAlignment="1">
      <alignment horizontal="center" vertical="center"/>
    </xf>
    <xf numFmtId="1" fontId="16" fillId="22" borderId="0" xfId="1" applyNumberFormat="1" applyFont="1" applyFill="1" applyAlignment="1">
      <alignment horizontal="center"/>
    </xf>
    <xf numFmtId="0" fontId="39" fillId="2" borderId="0" xfId="0" applyFont="1" applyFill="1" applyAlignment="1">
      <alignment vertical="center"/>
    </xf>
    <xf numFmtId="168" fontId="11" fillId="0" borderId="0" xfId="0" applyNumberFormat="1" applyFont="1"/>
    <xf numFmtId="167" fontId="11" fillId="0" borderId="0" xfId="0" applyNumberFormat="1" applyFont="1"/>
    <xf numFmtId="165" fontId="41" fillId="0" borderId="0" xfId="0" applyNumberFormat="1" applyFont="1"/>
    <xf numFmtId="0" fontId="41" fillId="2" borderId="0" xfId="0" applyFont="1" applyFill="1"/>
    <xf numFmtId="0" fontId="11" fillId="22" borderId="0" xfId="0" applyFont="1" applyFill="1" applyAlignment="1">
      <alignment horizontal="center" vertical="center"/>
    </xf>
    <xf numFmtId="168" fontId="19" fillId="2" borderId="0" xfId="0" applyNumberFormat="1" applyFont="1" applyFill="1" applyAlignment="1">
      <alignment vertical="center"/>
    </xf>
    <xf numFmtId="169" fontId="6" fillId="2" borderId="0" xfId="0" applyNumberFormat="1" applyFont="1" applyFill="1" applyAlignment="1">
      <alignment vertical="center"/>
    </xf>
    <xf numFmtId="170" fontId="6" fillId="2" borderId="0" xfId="0" applyNumberFormat="1" applyFont="1" applyFill="1" applyAlignment="1">
      <alignment horizontal="center" vertical="center"/>
    </xf>
    <xf numFmtId="2" fontId="6" fillId="2" borderId="0" xfId="0" applyNumberFormat="1" applyFont="1" applyFill="1" applyAlignment="1">
      <alignment vertical="center"/>
    </xf>
    <xf numFmtId="1" fontId="32" fillId="2" borderId="0" xfId="0" applyNumberFormat="1" applyFont="1" applyFill="1" applyAlignment="1">
      <alignment horizontal="left" vertical="center"/>
    </xf>
    <xf numFmtId="165" fontId="32" fillId="7" borderId="0" xfId="0" applyNumberFormat="1" applyFont="1" applyFill="1"/>
    <xf numFmtId="2" fontId="32" fillId="7" borderId="0" xfId="0" applyNumberFormat="1" applyFont="1" applyFill="1"/>
    <xf numFmtId="1" fontId="42" fillId="0" borderId="0" xfId="0" applyNumberFormat="1" applyFont="1" applyAlignment="1">
      <alignment horizontal="left" vertical="center"/>
    </xf>
    <xf numFmtId="171" fontId="32" fillId="0" borderId="0" xfId="2" applyNumberFormat="1" applyFont="1"/>
    <xf numFmtId="165" fontId="13" fillId="2" borderId="0" xfId="0" applyNumberFormat="1" applyFont="1" applyFill="1"/>
    <xf numFmtId="164" fontId="13" fillId="2" borderId="0" xfId="1" applyNumberFormat="1" applyFont="1" applyFill="1"/>
    <xf numFmtId="1" fontId="24" fillId="2" borderId="0" xfId="0" applyNumberFormat="1" applyFont="1" applyFill="1" applyAlignment="1">
      <alignment horizontal="center" vertical="center"/>
    </xf>
    <xf numFmtId="1" fontId="43" fillId="2" borderId="0" xfId="0" applyNumberFormat="1" applyFont="1" applyFill="1"/>
    <xf numFmtId="0" fontId="9" fillId="23" borderId="0" xfId="0" applyFont="1" applyFill="1" applyAlignment="1">
      <alignment vertical="center"/>
    </xf>
    <xf numFmtId="0" fontId="37" fillId="23" borderId="0" xfId="0" applyFont="1" applyFill="1" applyAlignment="1">
      <alignment horizontal="center" vertical="center"/>
    </xf>
    <xf numFmtId="0" fontId="42" fillId="2" borderId="0" xfId="0" applyFont="1" applyFill="1" applyAlignment="1">
      <alignment horizontal="left" vertical="center"/>
    </xf>
    <xf numFmtId="1" fontId="42" fillId="2" borderId="0" xfId="0" applyNumberFormat="1" applyFont="1" applyFill="1" applyAlignment="1">
      <alignment horizontal="center" vertical="center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vertical="center"/>
    </xf>
    <xf numFmtId="0" fontId="42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/>
    </xf>
    <xf numFmtId="0" fontId="9" fillId="24" borderId="0" xfId="0" applyFont="1" applyFill="1" applyAlignment="1">
      <alignment vertical="center"/>
    </xf>
    <xf numFmtId="0" fontId="37" fillId="24" borderId="0" xfId="0" applyFont="1" applyFill="1" applyAlignment="1">
      <alignment horizontal="center" vertical="center"/>
    </xf>
    <xf numFmtId="0" fontId="46" fillId="2" borderId="0" xfId="0" applyFont="1" applyFill="1" applyAlignment="1">
      <alignment vertical="center"/>
    </xf>
    <xf numFmtId="0" fontId="9" fillId="14" borderId="0" xfId="0" applyFont="1" applyFill="1"/>
    <xf numFmtId="0" fontId="9" fillId="14" borderId="0" xfId="0" applyFont="1" applyFill="1" applyAlignment="1">
      <alignment vertical="center"/>
    </xf>
    <xf numFmtId="0" fontId="14" fillId="14" borderId="0" xfId="0" applyFont="1" applyFill="1" applyAlignment="1">
      <alignment wrapText="1"/>
    </xf>
    <xf numFmtId="165" fontId="29" fillId="14" borderId="0" xfId="0" applyNumberFormat="1" applyFont="1" applyFill="1" applyAlignment="1">
      <alignment horizontal="center"/>
    </xf>
    <xf numFmtId="0" fontId="47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0" fontId="11" fillId="2" borderId="0" xfId="0" applyFont="1" applyFill="1" applyAlignment="1">
      <alignment vertical="center"/>
    </xf>
    <xf numFmtId="0" fontId="11" fillId="2" borderId="0" xfId="0" applyFont="1" applyFill="1" applyAlignment="1">
      <alignment horizontal="center" vertical="center"/>
    </xf>
    <xf numFmtId="0" fontId="45" fillId="2" borderId="0" xfId="0" applyFont="1" applyFill="1"/>
    <xf numFmtId="0" fontId="48" fillId="2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left"/>
    </xf>
    <xf numFmtId="0" fontId="29" fillId="13" borderId="0" xfId="0" applyFont="1" applyFill="1" applyAlignment="1">
      <alignment horizontal="center"/>
    </xf>
    <xf numFmtId="0" fontId="7" fillId="2" borderId="0" xfId="0" applyFont="1" applyFill="1" applyAlignment="1">
      <alignment horizontal="left" vertical="center"/>
    </xf>
    <xf numFmtId="1" fontId="7" fillId="2" borderId="0" xfId="0" applyNumberFormat="1" applyFont="1" applyFill="1" applyAlignment="1">
      <alignment horizontal="center" vertical="center"/>
    </xf>
    <xf numFmtId="1" fontId="12" fillId="2" borderId="0" xfId="0" applyNumberFormat="1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49" fillId="0" borderId="0" xfId="0" applyFont="1" applyAlignment="1">
      <alignment vertical="center"/>
    </xf>
    <xf numFmtId="1" fontId="11" fillId="0" borderId="0" xfId="0" applyNumberFormat="1" applyFont="1" applyAlignment="1">
      <alignment vertical="center" wrapText="1"/>
    </xf>
    <xf numFmtId="0" fontId="49" fillId="2" borderId="0" xfId="0" applyFont="1" applyFill="1" applyAlignment="1">
      <alignment vertical="center"/>
    </xf>
    <xf numFmtId="0" fontId="36" fillId="0" borderId="0" xfId="0" applyFont="1" applyAlignment="1">
      <alignment vertical="center"/>
    </xf>
    <xf numFmtId="0" fontId="36" fillId="2" borderId="0" xfId="0" applyFont="1" applyFill="1" applyAlignment="1">
      <alignment vertical="center"/>
    </xf>
    <xf numFmtId="0" fontId="36" fillId="2" borderId="0" xfId="0" applyFont="1" applyFill="1" applyAlignment="1">
      <alignment horizontal="center" vertical="center"/>
    </xf>
    <xf numFmtId="0" fontId="9" fillId="16" borderId="0" xfId="0" applyFont="1" applyFill="1"/>
    <xf numFmtId="0" fontId="29" fillId="16" borderId="0" xfId="0" applyFont="1" applyFill="1" applyAlignment="1">
      <alignment horizontal="center"/>
    </xf>
    <xf numFmtId="0" fontId="29" fillId="16" borderId="0" xfId="0" applyFont="1" applyFill="1"/>
    <xf numFmtId="0" fontId="51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2" fontId="25" fillId="2" borderId="0" xfId="0" applyNumberFormat="1" applyFont="1" applyFill="1" applyAlignment="1">
      <alignment horizontal="center" vertical="center"/>
    </xf>
    <xf numFmtId="0" fontId="52" fillId="2" borderId="0" xfId="0" applyFont="1" applyFill="1" applyAlignment="1">
      <alignment vertical="top"/>
    </xf>
    <xf numFmtId="0" fontId="24" fillId="11" borderId="0" xfId="0" applyFont="1" applyFill="1" applyAlignment="1">
      <alignment horizontal="left" vertical="center"/>
    </xf>
    <xf numFmtId="0" fontId="11" fillId="11" borderId="0" xfId="0" applyFont="1" applyFill="1" applyAlignment="1">
      <alignment vertical="center"/>
    </xf>
    <xf numFmtId="0" fontId="11" fillId="11" borderId="0" xfId="0" applyFont="1" applyFill="1" applyAlignment="1">
      <alignment horizontal="left" vertical="center"/>
    </xf>
    <xf numFmtId="1" fontId="53" fillId="11" borderId="0" xfId="0" applyNumberFormat="1" applyFont="1" applyFill="1" applyAlignment="1">
      <alignment vertical="center"/>
    </xf>
    <xf numFmtId="0" fontId="13" fillId="11" borderId="0" xfId="0" applyFont="1" applyFill="1" applyAlignment="1">
      <alignment vertical="center"/>
    </xf>
    <xf numFmtId="0" fontId="54" fillId="11" borderId="0" xfId="0" applyFont="1" applyFill="1" applyAlignment="1">
      <alignment horizontal="center" vertical="center"/>
    </xf>
    <xf numFmtId="167" fontId="53" fillId="11" borderId="0" xfId="0" applyNumberFormat="1" applyFont="1" applyFill="1" applyAlignment="1">
      <alignment vertical="center"/>
    </xf>
    <xf numFmtId="0" fontId="55" fillId="11" borderId="0" xfId="0" applyFont="1" applyFill="1" applyAlignment="1">
      <alignment vertical="center"/>
    </xf>
    <xf numFmtId="0" fontId="24" fillId="11" borderId="0" xfId="0" applyFont="1" applyFill="1" applyAlignment="1">
      <alignment horizontal="left" vertical="center" wrapText="1"/>
    </xf>
    <xf numFmtId="1" fontId="55" fillId="11" borderId="0" xfId="0" applyNumberFormat="1" applyFont="1" applyFill="1" applyAlignment="1">
      <alignment vertical="center"/>
    </xf>
    <xf numFmtId="1" fontId="24" fillId="11" borderId="0" xfId="0" applyNumberFormat="1" applyFont="1" applyFill="1" applyAlignment="1">
      <alignment vertical="center"/>
    </xf>
    <xf numFmtId="49" fontId="24" fillId="2" borderId="0" xfId="0" applyNumberFormat="1" applyFont="1" applyFill="1" applyAlignment="1">
      <alignment horizontal="left" vertical="center"/>
    </xf>
    <xf numFmtId="165" fontId="55" fillId="2" borderId="0" xfId="0" applyNumberFormat="1" applyFont="1" applyFill="1" applyAlignment="1">
      <alignment vertical="center"/>
    </xf>
    <xf numFmtId="0" fontId="54" fillId="2" borderId="0" xfId="0" applyFont="1" applyFill="1" applyAlignment="1">
      <alignment horizontal="center" vertical="center"/>
    </xf>
    <xf numFmtId="2" fontId="54" fillId="2" borderId="0" xfId="0" applyNumberFormat="1" applyFont="1" applyFill="1" applyAlignment="1">
      <alignment horizontal="center" vertical="center"/>
    </xf>
    <xf numFmtId="2" fontId="56" fillId="2" borderId="0" xfId="1" applyNumberFormat="1" applyFont="1" applyFill="1" applyBorder="1" applyAlignment="1">
      <alignment horizontal="center" vertical="center"/>
    </xf>
    <xf numFmtId="2" fontId="53" fillId="2" borderId="0" xfId="0" applyNumberFormat="1" applyFont="1" applyFill="1" applyAlignment="1">
      <alignment vertical="center"/>
    </xf>
    <xf numFmtId="2" fontId="53" fillId="2" borderId="0" xfId="1" applyNumberFormat="1" applyFont="1" applyFill="1" applyAlignment="1">
      <alignment vertical="center"/>
    </xf>
    <xf numFmtId="1" fontId="53" fillId="2" borderId="0" xfId="0" applyNumberFormat="1" applyFont="1" applyFill="1" applyAlignment="1">
      <alignment vertical="center"/>
    </xf>
    <xf numFmtId="0" fontId="27" fillId="16" borderId="0" xfId="0" applyFont="1" applyFill="1" applyAlignment="1">
      <alignment vertical="center"/>
    </xf>
    <xf numFmtId="1" fontId="16" fillId="16" borderId="0" xfId="1" applyNumberFormat="1" applyFont="1" applyFill="1" applyAlignment="1">
      <alignment horizontal="center" vertical="center"/>
    </xf>
    <xf numFmtId="1" fontId="16" fillId="16" borderId="0" xfId="0" applyNumberFormat="1" applyFont="1" applyFill="1" applyAlignment="1">
      <alignment vertical="center"/>
    </xf>
    <xf numFmtId="0" fontId="30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1" fontId="13" fillId="0" borderId="0" xfId="0" applyNumberFormat="1" applyFont="1" applyAlignment="1">
      <alignment vertical="center"/>
    </xf>
    <xf numFmtId="0" fontId="9" fillId="17" borderId="0" xfId="0" applyFont="1" applyFill="1"/>
    <xf numFmtId="0" fontId="9" fillId="17" borderId="0" xfId="0" applyFont="1" applyFill="1" applyAlignment="1">
      <alignment vertical="center"/>
    </xf>
    <xf numFmtId="0" fontId="9" fillId="17" borderId="0" xfId="0" applyFont="1" applyFill="1" applyAlignment="1">
      <alignment horizontal="center"/>
    </xf>
    <xf numFmtId="0" fontId="27" fillId="17" borderId="0" xfId="0" applyFont="1" applyFill="1" applyAlignment="1">
      <alignment vertical="center"/>
    </xf>
    <xf numFmtId="0" fontId="59" fillId="2" borderId="0" xfId="0" applyFont="1" applyFill="1" applyAlignment="1">
      <alignment vertical="center"/>
    </xf>
    <xf numFmtId="165" fontId="11" fillId="0" borderId="0" xfId="0" applyNumberFormat="1" applyFont="1" applyAlignment="1">
      <alignment vertical="center"/>
    </xf>
    <xf numFmtId="0" fontId="6" fillId="2" borderId="0" xfId="0" applyFont="1" applyFill="1" applyAlignment="1">
      <alignment vertical="center"/>
    </xf>
    <xf numFmtId="1" fontId="24" fillId="0" borderId="0" xfId="0" applyNumberFormat="1" applyFont="1" applyAlignment="1">
      <alignment vertical="center" wrapText="1"/>
    </xf>
    <xf numFmtId="1" fontId="24" fillId="2" borderId="0" xfId="0" applyNumberFormat="1" applyFont="1" applyFill="1" applyAlignment="1">
      <alignment vertical="center" wrapText="1"/>
    </xf>
    <xf numFmtId="0" fontId="7" fillId="2" borderId="1" xfId="0" applyFont="1" applyFill="1" applyBorder="1" applyAlignment="1">
      <alignment horizontal="left" vertical="center"/>
    </xf>
    <xf numFmtId="0" fontId="9" fillId="14" borderId="0" xfId="0" applyFont="1" applyFill="1" applyAlignment="1">
      <alignment horizontal="center"/>
    </xf>
    <xf numFmtId="0" fontId="9" fillId="14" borderId="0" xfId="0" applyFont="1" applyFill="1" applyAlignment="1">
      <alignment horizontal="center" vertical="center"/>
    </xf>
    <xf numFmtId="1" fontId="11" fillId="27" borderId="0" xfId="0" applyNumberFormat="1" applyFont="1" applyFill="1" applyAlignment="1">
      <alignment vertical="center"/>
    </xf>
    <xf numFmtId="1" fontId="24" fillId="27" borderId="0" xfId="0" applyNumberFormat="1" applyFont="1" applyFill="1" applyAlignment="1">
      <alignment vertical="center" wrapText="1"/>
    </xf>
    <xf numFmtId="0" fontId="64" fillId="2" borderId="0" xfId="0" applyFont="1" applyFill="1" applyAlignment="1">
      <alignment vertical="center"/>
    </xf>
    <xf numFmtId="0" fontId="48" fillId="2" borderId="0" xfId="0" applyFont="1" applyFill="1" applyAlignment="1">
      <alignment vertical="center"/>
    </xf>
    <xf numFmtId="0" fontId="17" fillId="2" borderId="0" xfId="0" applyFont="1" applyFill="1" applyAlignment="1">
      <alignment vertical="center" wrapText="1"/>
    </xf>
    <xf numFmtId="1" fontId="32" fillId="27" borderId="0" xfId="0" applyNumberFormat="1" applyFont="1" applyFill="1"/>
    <xf numFmtId="1" fontId="24" fillId="0" borderId="0" xfId="0" applyNumberFormat="1" applyFont="1" applyAlignment="1">
      <alignment horizontal="right"/>
    </xf>
    <xf numFmtId="165" fontId="11" fillId="0" borderId="0" xfId="0" applyNumberFormat="1" applyFont="1" applyAlignment="1">
      <alignment horizontal="right"/>
    </xf>
    <xf numFmtId="2" fontId="11" fillId="0" borderId="0" xfId="0" applyNumberFormat="1" applyFont="1" applyAlignment="1">
      <alignment horizontal="right"/>
    </xf>
    <xf numFmtId="1" fontId="41" fillId="0" borderId="0" xfId="0" applyNumberFormat="1" applyFont="1" applyAlignment="1">
      <alignment horizontal="right"/>
    </xf>
    <xf numFmtId="1" fontId="41" fillId="7" borderId="0" xfId="0" applyNumberFormat="1" applyFont="1" applyFill="1" applyAlignment="1">
      <alignment horizontal="right"/>
    </xf>
    <xf numFmtId="1" fontId="37" fillId="2" borderId="0" xfId="0" applyNumberFormat="1" applyFont="1" applyFill="1" applyAlignment="1">
      <alignment vertical="center"/>
    </xf>
    <xf numFmtId="165" fontId="41" fillId="0" borderId="0" xfId="0" applyNumberFormat="1" applyFont="1" applyAlignment="1">
      <alignment horizontal="right"/>
    </xf>
    <xf numFmtId="2" fontId="41" fillId="0" borderId="0" xfId="0" applyNumberFormat="1" applyFont="1" applyAlignment="1">
      <alignment horizontal="right"/>
    </xf>
    <xf numFmtId="0" fontId="36" fillId="21" borderId="0" xfId="0" applyFont="1" applyFill="1" applyAlignment="1">
      <alignment horizontal="center" vertical="center"/>
    </xf>
    <xf numFmtId="0" fontId="9" fillId="20" borderId="0" xfId="0" applyFont="1" applyFill="1" applyAlignment="1">
      <alignment horizontal="center" vertical="center"/>
    </xf>
    <xf numFmtId="1" fontId="16" fillId="13" borderId="0" xfId="0" applyNumberFormat="1" applyFont="1" applyFill="1" applyAlignment="1">
      <alignment horizontal="center" vertical="center"/>
    </xf>
    <xf numFmtId="0" fontId="9" fillId="22" borderId="0" xfId="0" applyFont="1" applyFill="1" applyAlignment="1">
      <alignment horizontal="center" vertical="center" wrapText="1"/>
    </xf>
    <xf numFmtId="0" fontId="29" fillId="22" borderId="0" xfId="0" applyFont="1" applyFill="1" applyAlignment="1">
      <alignment horizontal="center" vertical="center" wrapText="1"/>
    </xf>
    <xf numFmtId="0" fontId="8" fillId="23" borderId="0" xfId="0" applyFont="1" applyFill="1" applyAlignment="1">
      <alignment horizontal="center" vertical="center"/>
    </xf>
    <xf numFmtId="0" fontId="9" fillId="23" borderId="0" xfId="0" applyFont="1" applyFill="1" applyAlignment="1">
      <alignment horizontal="center" vertical="center"/>
    </xf>
    <xf numFmtId="0" fontId="29" fillId="23" borderId="0" xfId="0" applyFont="1" applyFill="1" applyAlignment="1">
      <alignment horizontal="center" vertical="center"/>
    </xf>
    <xf numFmtId="0" fontId="9" fillId="24" borderId="0" xfId="0" applyFont="1" applyFill="1" applyAlignment="1">
      <alignment horizontal="center" vertical="center"/>
    </xf>
    <xf numFmtId="0" fontId="45" fillId="24" borderId="0" xfId="0" applyFont="1" applyFill="1" applyAlignment="1">
      <alignment vertical="center"/>
    </xf>
    <xf numFmtId="0" fontId="6" fillId="14" borderId="0" xfId="0" applyFont="1" applyFill="1" applyAlignment="1">
      <alignment horizontal="left"/>
    </xf>
    <xf numFmtId="0" fontId="42" fillId="13" borderId="0" xfId="0" applyFont="1" applyFill="1" applyAlignment="1">
      <alignment horizontal="left"/>
    </xf>
    <xf numFmtId="1" fontId="42" fillId="13" borderId="0" xfId="0" applyNumberFormat="1" applyFont="1" applyFill="1" applyAlignment="1">
      <alignment horizontal="center"/>
    </xf>
    <xf numFmtId="165" fontId="11" fillId="0" borderId="0" xfId="1" applyNumberFormat="1" applyFont="1"/>
    <xf numFmtId="1" fontId="11" fillId="0" borderId="0" xfId="1" applyNumberFormat="1" applyFont="1"/>
    <xf numFmtId="1" fontId="24" fillId="0" borderId="0" xfId="1" applyNumberFormat="1" applyFont="1"/>
    <xf numFmtId="0" fontId="6" fillId="14" borderId="0" xfId="0" applyFont="1" applyFill="1" applyAlignment="1">
      <alignment horizontal="center" vertical="center"/>
    </xf>
    <xf numFmtId="0" fontId="45" fillId="14" borderId="0" xfId="0" applyFont="1" applyFill="1" applyAlignment="1">
      <alignment horizontal="center" vertical="center"/>
    </xf>
    <xf numFmtId="0" fontId="15" fillId="13" borderId="0" xfId="0" applyFont="1" applyFill="1" applyAlignment="1">
      <alignment vertical="top"/>
    </xf>
    <xf numFmtId="0" fontId="15" fillId="22" borderId="0" xfId="0" applyFont="1" applyFill="1" applyAlignment="1">
      <alignment vertical="top"/>
    </xf>
    <xf numFmtId="0" fontId="47" fillId="2" borderId="0" xfId="0" applyFont="1" applyFill="1" applyAlignment="1">
      <alignment vertical="center"/>
    </xf>
    <xf numFmtId="0" fontId="6" fillId="2" borderId="1" xfId="0" applyFont="1" applyFill="1" applyBorder="1"/>
    <xf numFmtId="0" fontId="15" fillId="16" borderId="0" xfId="0" applyFont="1" applyFill="1" applyAlignment="1">
      <alignment vertical="top"/>
    </xf>
    <xf numFmtId="0" fontId="24" fillId="11" borderId="0" xfId="0" applyFont="1" applyFill="1" applyAlignment="1">
      <alignment vertical="center"/>
    </xf>
    <xf numFmtId="0" fontId="24" fillId="11" borderId="0" xfId="0" applyFont="1" applyFill="1" applyAlignment="1">
      <alignment vertical="center" wrapText="1"/>
    </xf>
    <xf numFmtId="49" fontId="24" fillId="2" borderId="0" xfId="0" applyNumberFormat="1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16" fillId="9" borderId="0" xfId="0" applyFont="1" applyFill="1" applyAlignment="1">
      <alignment horizontal="left" vertical="center"/>
    </xf>
    <xf numFmtId="0" fontId="16" fillId="9" borderId="0" xfId="0" applyFont="1" applyFill="1" applyAlignment="1">
      <alignment horizontal="left"/>
    </xf>
    <xf numFmtId="0" fontId="9" fillId="3" borderId="0" xfId="0" applyFont="1" applyFill="1" applyAlignment="1">
      <alignment wrapText="1"/>
    </xf>
    <xf numFmtId="0" fontId="9" fillId="3" borderId="0" xfId="0" applyFont="1" applyFill="1"/>
    <xf numFmtId="0" fontId="9" fillId="3" borderId="13" xfId="0" applyFont="1" applyFill="1" applyBorder="1" applyAlignment="1">
      <alignment wrapText="1"/>
    </xf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horizontal="center"/>
    </xf>
    <xf numFmtId="0" fontId="65" fillId="9" borderId="0" xfId="0" applyFont="1" applyFill="1" applyAlignment="1">
      <alignment horizontal="left" vertical="center"/>
    </xf>
    <xf numFmtId="0" fontId="14" fillId="3" borderId="0" xfId="0" applyFont="1" applyFill="1" applyAlignment="1">
      <alignment vertical="top" wrapText="1"/>
    </xf>
    <xf numFmtId="0" fontId="14" fillId="3" borderId="13" xfId="0" applyFont="1" applyFill="1" applyBorder="1" applyAlignment="1">
      <alignment vertical="top" wrapText="1"/>
    </xf>
    <xf numFmtId="0" fontId="9" fillId="3" borderId="0" xfId="0" applyFont="1" applyFill="1" applyAlignment="1">
      <alignment horizontal="center" vertical="top"/>
    </xf>
    <xf numFmtId="0" fontId="9" fillId="3" borderId="0" xfId="0" applyFont="1" applyFill="1" applyAlignment="1">
      <alignment vertical="top"/>
    </xf>
    <xf numFmtId="0" fontId="16" fillId="9" borderId="0" xfId="0" applyFont="1" applyFill="1" applyAlignment="1">
      <alignment horizontal="left" vertical="top"/>
    </xf>
    <xf numFmtId="0" fontId="19" fillId="2" borderId="13" xfId="0" applyFont="1" applyFill="1" applyBorder="1"/>
    <xf numFmtId="165" fontId="13" fillId="2" borderId="0" xfId="0" applyNumberFormat="1" applyFont="1" applyFill="1" applyAlignment="1">
      <alignment horizontal="center" vertical="center"/>
    </xf>
    <xf numFmtId="164" fontId="13" fillId="2" borderId="0" xfId="0" applyNumberFormat="1" applyFont="1" applyFill="1" applyAlignment="1">
      <alignment horizontal="center" vertical="center"/>
    </xf>
    <xf numFmtId="165" fontId="13" fillId="2" borderId="13" xfId="0" applyNumberFormat="1" applyFont="1" applyFill="1" applyBorder="1" applyAlignment="1">
      <alignment horizontal="center" vertical="center"/>
    </xf>
    <xf numFmtId="0" fontId="41" fillId="11" borderId="2" xfId="0" applyFont="1" applyFill="1" applyBorder="1" applyAlignment="1">
      <alignment horizontal="center" vertical="center"/>
    </xf>
    <xf numFmtId="0" fontId="41" fillId="11" borderId="0" xfId="0" applyFont="1" applyFill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16" fillId="16" borderId="2" xfId="0" applyFont="1" applyFill="1" applyBorder="1" applyAlignment="1">
      <alignment horizontal="left" vertical="center" wrapText="1"/>
    </xf>
    <xf numFmtId="164" fontId="13" fillId="2" borderId="0" xfId="1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164" fontId="13" fillId="2" borderId="0" xfId="1" applyNumberFormat="1" applyFont="1" applyFill="1" applyAlignment="1">
      <alignment horizontal="center" vertical="center"/>
    </xf>
    <xf numFmtId="49" fontId="67" fillId="16" borderId="0" xfId="0" applyNumberFormat="1" applyFont="1" applyFill="1" applyAlignment="1">
      <alignment horizontal="left" vertical="center" wrapText="1"/>
    </xf>
    <xf numFmtId="49" fontId="67" fillId="16" borderId="4" xfId="0" applyNumberFormat="1" applyFont="1" applyFill="1" applyBorder="1" applyAlignment="1">
      <alignment horizontal="left" vertical="center" wrapText="1"/>
    </xf>
    <xf numFmtId="1" fontId="16" fillId="18" borderId="6" xfId="0" applyNumberFormat="1" applyFont="1" applyFill="1" applyBorder="1" applyAlignment="1">
      <alignment horizontal="left" vertical="center"/>
    </xf>
    <xf numFmtId="0" fontId="16" fillId="17" borderId="4" xfId="0" applyFont="1" applyFill="1" applyBorder="1" applyAlignment="1">
      <alignment horizontal="left" vertical="center" wrapText="1"/>
    </xf>
    <xf numFmtId="0" fontId="19" fillId="2" borderId="9" xfId="0" applyFont="1" applyFill="1" applyBorder="1" applyAlignment="1">
      <alignment horizontal="left" vertical="center" wrapText="1"/>
    </xf>
    <xf numFmtId="1" fontId="13" fillId="2" borderId="6" xfId="0" applyNumberFormat="1" applyFont="1" applyFill="1" applyBorder="1" applyAlignment="1">
      <alignment horizontal="center" vertical="center"/>
    </xf>
    <xf numFmtId="164" fontId="13" fillId="2" borderId="4" xfId="1" applyNumberFormat="1" applyFont="1" applyFill="1" applyBorder="1" applyAlignment="1">
      <alignment horizontal="center" vertical="center"/>
    </xf>
    <xf numFmtId="165" fontId="13" fillId="2" borderId="6" xfId="0" applyNumberFormat="1" applyFont="1" applyFill="1" applyBorder="1" applyAlignment="1">
      <alignment horizontal="center" vertical="center"/>
    </xf>
    <xf numFmtId="9" fontId="13" fillId="2" borderId="3" xfId="1" applyFont="1" applyFill="1" applyBorder="1" applyAlignment="1">
      <alignment horizontal="center" vertical="center"/>
    </xf>
    <xf numFmtId="0" fontId="69" fillId="2" borderId="9" xfId="0" applyFont="1" applyFill="1" applyBorder="1" applyAlignment="1">
      <alignment horizontal="left" vertical="center" wrapText="1"/>
    </xf>
    <xf numFmtId="1" fontId="12" fillId="2" borderId="6" xfId="0" applyNumberFormat="1" applyFont="1" applyFill="1" applyBorder="1" applyAlignment="1">
      <alignment horizontal="center" vertical="center"/>
    </xf>
    <xf numFmtId="164" fontId="12" fillId="2" borderId="4" xfId="1" applyNumberFormat="1" applyFont="1" applyFill="1" applyBorder="1" applyAlignment="1">
      <alignment horizontal="center" vertical="center"/>
    </xf>
    <xf numFmtId="164" fontId="12" fillId="2" borderId="3" xfId="1" applyNumberFormat="1" applyFont="1" applyFill="1" applyBorder="1" applyAlignment="1">
      <alignment horizontal="center" vertical="center"/>
    </xf>
    <xf numFmtId="0" fontId="69" fillId="2" borderId="0" xfId="0" applyFont="1" applyFill="1" applyAlignment="1">
      <alignment horizontal="left" vertical="center" wrapText="1"/>
    </xf>
    <xf numFmtId="164" fontId="12" fillId="2" borderId="0" xfId="1" applyNumberFormat="1" applyFont="1" applyFill="1" applyBorder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165" fontId="12" fillId="2" borderId="0" xfId="0" applyNumberFormat="1" applyFont="1" applyFill="1" applyAlignment="1">
      <alignment horizontal="center" vertical="center"/>
    </xf>
    <xf numFmtId="9" fontId="69" fillId="2" borderId="0" xfId="1" applyFont="1" applyFill="1" applyBorder="1" applyAlignment="1">
      <alignment horizontal="center" vertical="center"/>
    </xf>
    <xf numFmtId="1" fontId="12" fillId="2" borderId="0" xfId="0" applyNumberFormat="1" applyFont="1" applyFill="1" applyAlignment="1">
      <alignment horizontal="center" vertical="center"/>
    </xf>
    <xf numFmtId="9" fontId="12" fillId="2" borderId="0" xfId="1" applyFont="1" applyFill="1" applyBorder="1" applyAlignment="1">
      <alignment horizontal="center" vertical="center"/>
    </xf>
    <xf numFmtId="0" fontId="48" fillId="0" borderId="0" xfId="0" applyFont="1" applyAlignment="1">
      <alignment horizontal="left" vertical="center"/>
    </xf>
    <xf numFmtId="9" fontId="19" fillId="2" borderId="0" xfId="1" applyFont="1" applyFill="1" applyBorder="1"/>
    <xf numFmtId="9" fontId="19" fillId="2" borderId="0" xfId="0" applyNumberFormat="1" applyFont="1" applyFill="1"/>
    <xf numFmtId="9" fontId="19" fillId="2" borderId="13" xfId="0" applyNumberFormat="1" applyFont="1" applyFill="1" applyBorder="1"/>
    <xf numFmtId="1" fontId="19" fillId="2" borderId="0" xfId="0" applyNumberFormat="1" applyFont="1" applyFill="1"/>
    <xf numFmtId="0" fontId="71" fillId="11" borderId="0" xfId="0" applyFont="1" applyFill="1" applyAlignment="1">
      <alignment vertical="center"/>
    </xf>
    <xf numFmtId="0" fontId="71" fillId="11" borderId="13" xfId="0" applyFont="1" applyFill="1" applyBorder="1" applyAlignment="1">
      <alignment vertical="center"/>
    </xf>
    <xf numFmtId="0" fontId="36" fillId="16" borderId="0" xfId="0" applyFont="1" applyFill="1"/>
    <xf numFmtId="0" fontId="36" fillId="16" borderId="13" xfId="0" applyFont="1" applyFill="1" applyBorder="1"/>
    <xf numFmtId="0" fontId="72" fillId="16" borderId="0" xfId="0" applyFont="1" applyFill="1" applyAlignment="1">
      <alignment vertical="top" wrapText="1"/>
    </xf>
    <xf numFmtId="0" fontId="72" fillId="16" borderId="13" xfId="0" applyFont="1" applyFill="1" applyBorder="1" applyAlignment="1">
      <alignment vertical="top" wrapText="1"/>
    </xf>
    <xf numFmtId="0" fontId="36" fillId="16" borderId="0" xfId="0" applyFont="1" applyFill="1" applyAlignment="1">
      <alignment vertical="top"/>
    </xf>
    <xf numFmtId="0" fontId="16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left" vertical="center"/>
    </xf>
    <xf numFmtId="0" fontId="19" fillId="2" borderId="2" xfId="0" applyFont="1" applyFill="1" applyBorder="1" applyAlignment="1">
      <alignment vertical="center"/>
    </xf>
    <xf numFmtId="1" fontId="13" fillId="2" borderId="5" xfId="0" applyNumberFormat="1" applyFont="1" applyFill="1" applyBorder="1" applyAlignment="1">
      <alignment horizontal="center" vertical="center"/>
    </xf>
    <xf numFmtId="9" fontId="19" fillId="2" borderId="0" xfId="1" applyFont="1" applyFill="1" applyBorder="1" applyAlignment="1">
      <alignment horizontal="center" vertical="center"/>
    </xf>
    <xf numFmtId="164" fontId="13" fillId="2" borderId="2" xfId="1" applyNumberFormat="1" applyFont="1" applyFill="1" applyBorder="1" applyAlignment="1">
      <alignment horizontal="center" vertical="center"/>
    </xf>
    <xf numFmtId="9" fontId="13" fillId="2" borderId="0" xfId="1" applyFont="1" applyFill="1" applyBorder="1" applyAlignment="1">
      <alignment horizontal="center" vertical="center"/>
    </xf>
    <xf numFmtId="164" fontId="19" fillId="2" borderId="2" xfId="1" applyNumberFormat="1" applyFont="1" applyFill="1" applyBorder="1" applyAlignment="1">
      <alignment horizontal="center" vertical="center"/>
    </xf>
    <xf numFmtId="165" fontId="13" fillId="2" borderId="5" xfId="0" applyNumberFormat="1" applyFont="1" applyFill="1" applyBorder="1" applyAlignment="1">
      <alignment horizontal="center" vertical="center"/>
    </xf>
    <xf numFmtId="9" fontId="19" fillId="2" borderId="2" xfId="1" applyFont="1" applyFill="1" applyBorder="1" applyAlignment="1">
      <alignment horizontal="center" vertical="center"/>
    </xf>
    <xf numFmtId="1" fontId="13" fillId="2" borderId="6" xfId="1" applyNumberFormat="1" applyFont="1" applyFill="1" applyBorder="1" applyAlignment="1">
      <alignment horizontal="center" vertical="center"/>
    </xf>
    <xf numFmtId="0" fontId="69" fillId="2" borderId="7" xfId="0" applyFont="1" applyFill="1" applyBorder="1" applyAlignment="1">
      <alignment horizontal="left" vertical="center" wrapText="1"/>
    </xf>
    <xf numFmtId="1" fontId="12" fillId="2" borderId="5" xfId="0" applyNumberFormat="1" applyFont="1" applyFill="1" applyBorder="1" applyAlignment="1">
      <alignment horizontal="center" vertical="center"/>
    </xf>
    <xf numFmtId="9" fontId="69" fillId="2" borderId="7" xfId="1" applyFont="1" applyFill="1" applyBorder="1" applyAlignment="1">
      <alignment horizontal="center" vertical="center"/>
    </xf>
    <xf numFmtId="164" fontId="12" fillId="2" borderId="2" xfId="1" applyNumberFormat="1" applyFont="1" applyFill="1" applyBorder="1" applyAlignment="1">
      <alignment horizontal="center" vertical="center"/>
    </xf>
    <xf numFmtId="9" fontId="12" fillId="2" borderId="10" xfId="1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vertical="center"/>
    </xf>
    <xf numFmtId="0" fontId="12" fillId="2" borderId="7" xfId="0" applyFont="1" applyFill="1" applyBorder="1" applyAlignment="1">
      <alignment horizontal="left" vertical="center" wrapText="1"/>
    </xf>
    <xf numFmtId="0" fontId="69" fillId="2" borderId="4" xfId="0" applyFont="1" applyFill="1" applyBorder="1" applyAlignment="1">
      <alignment horizontal="left" vertical="center" wrapText="1"/>
    </xf>
    <xf numFmtId="0" fontId="19" fillId="2" borderId="4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1" fontId="13" fillId="2" borderId="0" xfId="0" applyNumberFormat="1" applyFont="1" applyFill="1" applyAlignment="1">
      <alignment horizontal="center" vertical="center"/>
    </xf>
    <xf numFmtId="0" fontId="71" fillId="8" borderId="0" xfId="0" applyFont="1" applyFill="1" applyAlignment="1">
      <alignment vertical="center"/>
    </xf>
    <xf numFmtId="0" fontId="71" fillId="8" borderId="13" xfId="0" applyFont="1" applyFill="1" applyBorder="1" applyAlignment="1">
      <alignment vertical="center"/>
    </xf>
    <xf numFmtId="0" fontId="48" fillId="2" borderId="0" xfId="0" applyFont="1" applyFill="1"/>
    <xf numFmtId="0" fontId="75" fillId="2" borderId="0" xfId="0" applyFont="1" applyFill="1" applyAlignment="1">
      <alignment vertical="center"/>
    </xf>
    <xf numFmtId="1" fontId="19" fillId="2" borderId="2" xfId="0" applyNumberFormat="1" applyFont="1" applyFill="1" applyBorder="1" applyAlignment="1">
      <alignment horizontal="left" vertical="center" wrapText="1"/>
    </xf>
    <xf numFmtId="10" fontId="13" fillId="2" borderId="2" xfId="1" applyNumberFormat="1" applyFont="1" applyFill="1" applyBorder="1" applyAlignment="1">
      <alignment horizontal="center" vertical="center"/>
    </xf>
    <xf numFmtId="1" fontId="13" fillId="2" borderId="0" xfId="1" applyNumberFormat="1" applyFont="1" applyFill="1" applyBorder="1" applyAlignment="1">
      <alignment horizontal="center" vertical="center"/>
    </xf>
    <xf numFmtId="165" fontId="13" fillId="2" borderId="0" xfId="1" applyNumberFormat="1" applyFont="1" applyFill="1" applyBorder="1" applyAlignment="1">
      <alignment horizontal="center" vertical="center"/>
    </xf>
    <xf numFmtId="9" fontId="13" fillId="2" borderId="0" xfId="1" applyFont="1" applyFill="1" applyAlignment="1">
      <alignment horizontal="center" vertical="center"/>
    </xf>
    <xf numFmtId="1" fontId="19" fillId="2" borderId="2" xfId="0" applyNumberFormat="1" applyFont="1" applyFill="1" applyBorder="1" applyAlignment="1">
      <alignment horizontal="left" vertical="center"/>
    </xf>
    <xf numFmtId="9" fontId="13" fillId="2" borderId="2" xfId="1" applyFont="1" applyFill="1" applyBorder="1" applyAlignment="1">
      <alignment horizontal="center" vertical="center"/>
    </xf>
    <xf numFmtId="1" fontId="19" fillId="2" borderId="4" xfId="0" applyNumberFormat="1" applyFont="1" applyFill="1" applyBorder="1" applyAlignment="1">
      <alignment horizontal="left" vertical="center" wrapText="1"/>
    </xf>
    <xf numFmtId="164" fontId="19" fillId="2" borderId="4" xfId="1" applyNumberFormat="1" applyFont="1" applyFill="1" applyBorder="1" applyAlignment="1">
      <alignment horizontal="center" vertical="center"/>
    </xf>
    <xf numFmtId="9" fontId="13" fillId="2" borderId="4" xfId="1" applyFont="1" applyFill="1" applyBorder="1" applyAlignment="1">
      <alignment horizontal="center" vertical="center"/>
    </xf>
    <xf numFmtId="1" fontId="13" fillId="2" borderId="3" xfId="0" applyNumberFormat="1" applyFont="1" applyFill="1" applyBorder="1" applyAlignment="1">
      <alignment horizontal="center" vertical="center"/>
    </xf>
    <xf numFmtId="0" fontId="69" fillId="2" borderId="2" xfId="0" applyFont="1" applyFill="1" applyBorder="1" applyAlignment="1">
      <alignment horizontal="left" vertical="center" wrapText="1"/>
    </xf>
    <xf numFmtId="1" fontId="12" fillId="2" borderId="11" xfId="0" applyNumberFormat="1" applyFont="1" applyFill="1" applyBorder="1" applyAlignment="1">
      <alignment horizontal="center" vertical="center"/>
    </xf>
    <xf numFmtId="9" fontId="69" fillId="2" borderId="2" xfId="1" applyFont="1" applyFill="1" applyBorder="1" applyAlignment="1">
      <alignment horizontal="center" vertical="center"/>
    </xf>
    <xf numFmtId="1" fontId="12" fillId="2" borderId="10" xfId="0" applyNumberFormat="1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 wrapText="1"/>
    </xf>
    <xf numFmtId="1" fontId="13" fillId="2" borderId="4" xfId="0" applyNumberFormat="1" applyFont="1" applyFill="1" applyBorder="1" applyAlignment="1">
      <alignment horizontal="center" vertical="center"/>
    </xf>
    <xf numFmtId="1" fontId="12" fillId="2" borderId="3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0" fontId="19" fillId="2" borderId="4" xfId="1" applyNumberFormat="1" applyFont="1" applyFill="1" applyBorder="1" applyAlignment="1">
      <alignment horizontal="center" vertical="center"/>
    </xf>
    <xf numFmtId="2" fontId="12" fillId="2" borderId="11" xfId="0" applyNumberFormat="1" applyFont="1" applyFill="1" applyBorder="1" applyAlignment="1">
      <alignment horizontal="center" vertical="center"/>
    </xf>
    <xf numFmtId="0" fontId="71" fillId="6" borderId="0" xfId="0" applyFont="1" applyFill="1" applyAlignment="1">
      <alignment vertical="center"/>
    </xf>
    <xf numFmtId="0" fontId="71" fillId="6" borderId="13" xfId="0" applyFont="1" applyFill="1" applyBorder="1" applyAlignment="1">
      <alignment vertical="center"/>
    </xf>
    <xf numFmtId="0" fontId="9" fillId="17" borderId="13" xfId="0" applyFont="1" applyFill="1" applyBorder="1" applyAlignment="1">
      <alignment vertical="center"/>
    </xf>
    <xf numFmtId="10" fontId="19" fillId="2" borderId="2" xfId="1" applyNumberFormat="1" applyFont="1" applyFill="1" applyBorder="1" applyAlignment="1">
      <alignment horizontal="center" vertical="center"/>
    </xf>
    <xf numFmtId="0" fontId="71" fillId="19" borderId="0" xfId="0" applyFont="1" applyFill="1" applyAlignment="1">
      <alignment vertical="center"/>
    </xf>
    <xf numFmtId="0" fontId="71" fillId="19" borderId="13" xfId="0" applyFont="1" applyFill="1" applyBorder="1" applyAlignment="1">
      <alignment vertical="center"/>
    </xf>
    <xf numFmtId="0" fontId="29" fillId="3" borderId="0" xfId="0" applyFont="1" applyFill="1" applyAlignment="1">
      <alignment vertical="top" wrapText="1"/>
    </xf>
    <xf numFmtId="0" fontId="16" fillId="2" borderId="0" xfId="0" applyFont="1" applyFill="1" applyAlignment="1">
      <alignment horizontal="left"/>
    </xf>
    <xf numFmtId="9" fontId="13" fillId="2" borderId="0" xfId="0" applyNumberFormat="1" applyFont="1" applyFill="1" applyAlignment="1">
      <alignment horizontal="center" vertical="center"/>
    </xf>
    <xf numFmtId="173" fontId="13" fillId="2" borderId="2" xfId="1" applyNumberFormat="1" applyFont="1" applyFill="1" applyBorder="1" applyAlignment="1">
      <alignment horizontal="center" vertical="center"/>
    </xf>
    <xf numFmtId="9" fontId="69" fillId="2" borderId="9" xfId="0" applyNumberFormat="1" applyFont="1" applyFill="1" applyBorder="1" applyAlignment="1">
      <alignment horizontal="center" vertical="center"/>
    </xf>
    <xf numFmtId="164" fontId="12" fillId="2" borderId="9" xfId="1" applyNumberFormat="1" applyFont="1" applyFill="1" applyBorder="1" applyAlignment="1">
      <alignment horizontal="center" vertical="center"/>
    </xf>
    <xf numFmtId="164" fontId="12" fillId="2" borderId="8" xfId="1" applyNumberFormat="1" applyFont="1" applyFill="1" applyBorder="1" applyAlignment="1">
      <alignment horizontal="center" vertical="center"/>
    </xf>
    <xf numFmtId="0" fontId="69" fillId="2" borderId="0" xfId="0" applyFont="1" applyFill="1" applyAlignment="1">
      <alignment horizontal="left"/>
    </xf>
    <xf numFmtId="9" fontId="12" fillId="2" borderId="9" xfId="1" applyFont="1" applyFill="1" applyBorder="1" applyAlignment="1">
      <alignment horizontal="center" vertical="center"/>
    </xf>
    <xf numFmtId="9" fontId="12" fillId="2" borderId="8" xfId="1" applyFont="1" applyFill="1" applyBorder="1" applyAlignment="1">
      <alignment horizontal="center" vertical="center"/>
    </xf>
    <xf numFmtId="0" fontId="79" fillId="2" borderId="0" xfId="0" applyFont="1" applyFill="1" applyAlignment="1">
      <alignment vertical="center"/>
    </xf>
    <xf numFmtId="0" fontId="80" fillId="2" borderId="0" xfId="0" applyFont="1" applyFill="1" applyAlignment="1">
      <alignment vertical="center"/>
    </xf>
    <xf numFmtId="0" fontId="29" fillId="3" borderId="0" xfId="0" applyFont="1" applyFill="1" applyAlignment="1">
      <alignment vertical="top"/>
    </xf>
    <xf numFmtId="10" fontId="19" fillId="2" borderId="0" xfId="1" applyNumberFormat="1" applyFont="1" applyFill="1" applyAlignment="1">
      <alignment horizontal="center" vertical="center"/>
    </xf>
    <xf numFmtId="9" fontId="19" fillId="2" borderId="0" xfId="1" applyFont="1" applyFill="1" applyAlignment="1">
      <alignment horizontal="center" vertical="center"/>
    </xf>
    <xf numFmtId="164" fontId="19" fillId="2" borderId="0" xfId="1" applyNumberFormat="1" applyFont="1" applyFill="1" applyBorder="1" applyAlignment="1">
      <alignment horizontal="center" vertical="center"/>
    </xf>
    <xf numFmtId="164" fontId="19" fillId="2" borderId="0" xfId="1" applyNumberFormat="1" applyFont="1" applyFill="1" applyAlignment="1">
      <alignment horizontal="center" vertical="center"/>
    </xf>
    <xf numFmtId="0" fontId="19" fillId="2" borderId="4" xfId="0" applyFont="1" applyFill="1" applyBorder="1" applyAlignment="1">
      <alignment horizontal="left" vertical="center" wrapText="1"/>
    </xf>
    <xf numFmtId="9" fontId="12" fillId="2" borderId="4" xfId="1" applyFont="1" applyFill="1" applyBorder="1" applyAlignment="1">
      <alignment horizontal="center" vertical="center"/>
    </xf>
    <xf numFmtId="0" fontId="69" fillId="2" borderId="4" xfId="0" applyFont="1" applyFill="1" applyBorder="1" applyAlignment="1">
      <alignment horizontal="left" vertical="center"/>
    </xf>
    <xf numFmtId="9" fontId="19" fillId="2" borderId="0" xfId="1" applyFont="1" applyFill="1" applyBorder="1" applyAlignment="1">
      <alignment vertical="center"/>
    </xf>
    <xf numFmtId="9" fontId="19" fillId="2" borderId="0" xfId="0" applyNumberFormat="1" applyFont="1" applyFill="1" applyAlignment="1">
      <alignment vertical="center"/>
    </xf>
    <xf numFmtId="0" fontId="13" fillId="2" borderId="0" xfId="0" applyFont="1" applyFill="1" applyAlignment="1">
      <alignment horizontal="left" vertical="center"/>
    </xf>
    <xf numFmtId="0" fontId="19" fillId="2" borderId="0" xfId="0" applyFont="1" applyFill="1" applyAlignment="1">
      <alignment vertical="top"/>
    </xf>
    <xf numFmtId="9" fontId="19" fillId="2" borderId="0" xfId="1" applyFont="1" applyFill="1" applyBorder="1" applyAlignment="1">
      <alignment horizontal="left" vertical="center"/>
    </xf>
    <xf numFmtId="1" fontId="19" fillId="2" borderId="0" xfId="0" applyNumberFormat="1" applyFont="1" applyFill="1" applyAlignment="1">
      <alignment horizontal="left"/>
    </xf>
    <xf numFmtId="9" fontId="19" fillId="2" borderId="4" xfId="1" applyFont="1" applyFill="1" applyBorder="1" applyAlignment="1">
      <alignment horizontal="center" vertical="center"/>
    </xf>
    <xf numFmtId="9" fontId="19" fillId="2" borderId="3" xfId="1" applyFont="1" applyFill="1" applyBorder="1" applyAlignment="1">
      <alignment horizontal="center" vertical="center"/>
    </xf>
    <xf numFmtId="9" fontId="69" fillId="2" borderId="4" xfId="1" applyFont="1" applyFill="1" applyBorder="1" applyAlignment="1">
      <alignment horizontal="center" vertical="center"/>
    </xf>
    <xf numFmtId="164" fontId="69" fillId="2" borderId="4" xfId="1" applyNumberFormat="1" applyFont="1" applyFill="1" applyBorder="1" applyAlignment="1">
      <alignment horizontal="center" vertical="center"/>
    </xf>
    <xf numFmtId="164" fontId="69" fillId="2" borderId="3" xfId="1" applyNumberFormat="1" applyFont="1" applyFill="1" applyBorder="1" applyAlignment="1">
      <alignment horizontal="center" vertical="center"/>
    </xf>
    <xf numFmtId="9" fontId="69" fillId="2" borderId="0" xfId="1" applyFont="1" applyFill="1" applyBorder="1" applyAlignment="1">
      <alignment horizontal="left" vertical="center"/>
    </xf>
    <xf numFmtId="1" fontId="13" fillId="2" borderId="2" xfId="0" applyNumberFormat="1" applyFont="1" applyFill="1" applyBorder="1" applyAlignment="1">
      <alignment horizontal="left" vertical="center"/>
    </xf>
    <xf numFmtId="0" fontId="13" fillId="2" borderId="2" xfId="0" applyFont="1" applyFill="1" applyBorder="1" applyAlignment="1">
      <alignment horizontal="left" vertical="center"/>
    </xf>
    <xf numFmtId="1" fontId="6" fillId="2" borderId="2" xfId="0" applyNumberFormat="1" applyFont="1" applyFill="1" applyBorder="1" applyAlignment="1">
      <alignment horizontal="left" vertical="center"/>
    </xf>
    <xf numFmtId="166" fontId="6" fillId="2" borderId="2" xfId="1" applyNumberFormat="1" applyFont="1" applyFill="1" applyBorder="1" applyAlignment="1">
      <alignment horizontal="center" vertical="center"/>
    </xf>
    <xf numFmtId="164" fontId="6" fillId="2" borderId="2" xfId="1" applyNumberFormat="1" applyFont="1" applyFill="1" applyBorder="1" applyAlignment="1">
      <alignment horizontal="center" vertical="center"/>
    </xf>
    <xf numFmtId="9" fontId="6" fillId="2" borderId="2" xfId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/>
    </xf>
    <xf numFmtId="166" fontId="32" fillId="2" borderId="2" xfId="1" applyNumberFormat="1" applyFont="1" applyFill="1" applyBorder="1" applyAlignment="1">
      <alignment horizontal="center" vertical="center"/>
    </xf>
    <xf numFmtId="9" fontId="32" fillId="2" borderId="2" xfId="1" applyFont="1" applyFill="1" applyBorder="1" applyAlignment="1">
      <alignment horizontal="center" vertical="center"/>
    </xf>
    <xf numFmtId="10" fontId="6" fillId="2" borderId="2" xfId="1" applyNumberFormat="1" applyFont="1" applyFill="1" applyBorder="1" applyAlignment="1">
      <alignment horizontal="center" vertical="center"/>
    </xf>
    <xf numFmtId="1" fontId="6" fillId="2" borderId="4" xfId="0" applyNumberFormat="1" applyFont="1" applyFill="1" applyBorder="1" applyAlignment="1">
      <alignment horizontal="left" vertical="center"/>
    </xf>
    <xf numFmtId="10" fontId="6" fillId="2" borderId="4" xfId="1" applyNumberFormat="1" applyFont="1" applyFill="1" applyBorder="1" applyAlignment="1">
      <alignment horizontal="center" vertical="center"/>
    </xf>
    <xf numFmtId="164" fontId="6" fillId="2" borderId="4" xfId="1" applyNumberFormat="1" applyFont="1" applyFill="1" applyBorder="1" applyAlignment="1">
      <alignment horizontal="center" vertical="center"/>
    </xf>
    <xf numFmtId="9" fontId="6" fillId="2" borderId="4" xfId="1" applyFont="1" applyFill="1" applyBorder="1" applyAlignment="1">
      <alignment horizontal="center" vertical="center"/>
    </xf>
    <xf numFmtId="9" fontId="6" fillId="2" borderId="3" xfId="1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left" vertical="center"/>
    </xf>
    <xf numFmtId="9" fontId="69" fillId="2" borderId="3" xfId="1" applyFont="1" applyFill="1" applyBorder="1" applyAlignment="1">
      <alignment horizontal="center" vertical="center"/>
    </xf>
    <xf numFmtId="0" fontId="71" fillId="7" borderId="0" xfId="0" applyFont="1" applyFill="1" applyAlignment="1">
      <alignment vertical="center"/>
    </xf>
    <xf numFmtId="0" fontId="9" fillId="22" borderId="0" xfId="0" applyFont="1" applyFill="1" applyAlignment="1">
      <alignment vertical="center"/>
    </xf>
    <xf numFmtId="1" fontId="19" fillId="2" borderId="2" xfId="0" applyNumberFormat="1" applyFont="1" applyFill="1" applyBorder="1" applyAlignment="1">
      <alignment vertical="center"/>
    </xf>
    <xf numFmtId="1" fontId="19" fillId="2" borderId="4" xfId="0" applyNumberFormat="1" applyFont="1" applyFill="1" applyBorder="1" applyAlignment="1">
      <alignment vertical="center"/>
    </xf>
    <xf numFmtId="0" fontId="19" fillId="2" borderId="4" xfId="0" applyFont="1" applyFill="1" applyBorder="1" applyAlignment="1">
      <alignment vertical="center"/>
    </xf>
    <xf numFmtId="0" fontId="71" fillId="25" borderId="0" xfId="0" applyFont="1" applyFill="1" applyAlignment="1">
      <alignment vertical="center"/>
    </xf>
    <xf numFmtId="0" fontId="69" fillId="2" borderId="0" xfId="0" applyFont="1" applyFill="1"/>
    <xf numFmtId="1" fontId="81" fillId="10" borderId="2" xfId="0" applyNumberFormat="1" applyFont="1" applyFill="1" applyBorder="1" applyAlignment="1">
      <alignment vertical="center"/>
    </xf>
    <xf numFmtId="1" fontId="81" fillId="10" borderId="2" xfId="0" applyNumberFormat="1" applyFont="1" applyFill="1" applyBorder="1"/>
    <xf numFmtId="1" fontId="81" fillId="10" borderId="4" xfId="0" applyNumberFormat="1" applyFont="1" applyFill="1" applyBorder="1"/>
    <xf numFmtId="1" fontId="11" fillId="2" borderId="2" xfId="0" applyNumberFormat="1" applyFont="1" applyFill="1" applyBorder="1" applyAlignment="1">
      <alignment vertical="center"/>
    </xf>
    <xf numFmtId="1" fontId="82" fillId="2" borderId="0" xfId="0" applyNumberFormat="1" applyFont="1" applyFill="1" applyAlignment="1">
      <alignment horizontal="center" vertical="center"/>
    </xf>
    <xf numFmtId="1" fontId="11" fillId="2" borderId="4" xfId="0" applyNumberFormat="1" applyFont="1" applyFill="1" applyBorder="1" applyAlignment="1">
      <alignment vertical="center"/>
    </xf>
    <xf numFmtId="1" fontId="24" fillId="2" borderId="9" xfId="0" applyNumberFormat="1" applyFont="1" applyFill="1" applyBorder="1" applyAlignment="1">
      <alignment vertical="center"/>
    </xf>
    <xf numFmtId="173" fontId="69" fillId="2" borderId="4" xfId="1" applyNumberFormat="1" applyFont="1" applyFill="1" applyBorder="1" applyAlignment="1">
      <alignment horizontal="center" vertical="center"/>
    </xf>
    <xf numFmtId="10" fontId="69" fillId="2" borderId="4" xfId="1" applyNumberFormat="1" applyFont="1" applyFill="1" applyBorder="1" applyAlignment="1">
      <alignment horizontal="center" vertical="center"/>
    </xf>
    <xf numFmtId="1" fontId="19" fillId="2" borderId="4" xfId="0" applyNumberFormat="1" applyFont="1" applyFill="1" applyBorder="1" applyAlignment="1">
      <alignment horizontal="left" vertical="center"/>
    </xf>
    <xf numFmtId="0" fontId="71" fillId="5" borderId="0" xfId="0" applyFont="1" applyFill="1" applyAlignment="1">
      <alignment vertical="center"/>
    </xf>
    <xf numFmtId="0" fontId="9" fillId="14" borderId="0" xfId="0" applyFont="1" applyFill="1" applyAlignment="1">
      <alignment horizontal="left" vertical="top" wrapText="1"/>
    </xf>
    <xf numFmtId="0" fontId="29" fillId="14" borderId="0" xfId="0" applyFont="1" applyFill="1" applyAlignment="1">
      <alignment horizontal="left" vertical="top"/>
    </xf>
    <xf numFmtId="0" fontId="9" fillId="14" borderId="0" xfId="0" applyFont="1" applyFill="1" applyAlignment="1">
      <alignment vertical="top"/>
    </xf>
    <xf numFmtId="0" fontId="41" fillId="15" borderId="2" xfId="0" applyFont="1" applyFill="1" applyBorder="1" applyAlignment="1">
      <alignment horizontal="center" vertical="center"/>
    </xf>
    <xf numFmtId="0" fontId="71" fillId="15" borderId="0" xfId="0" applyFont="1" applyFill="1" applyAlignment="1">
      <alignment vertical="center"/>
    </xf>
    <xf numFmtId="1" fontId="83" fillId="2" borderId="6" xfId="0" applyNumberFormat="1" applyFont="1" applyFill="1" applyBorder="1" applyAlignment="1">
      <alignment horizontal="center" vertical="center"/>
    </xf>
    <xf numFmtId="0" fontId="29" fillId="16" borderId="0" xfId="0" applyFont="1" applyFill="1" applyAlignment="1">
      <alignment horizontal="center" vertical="center"/>
    </xf>
    <xf numFmtId="1" fontId="42" fillId="13" borderId="0" xfId="0" applyNumberFormat="1" applyFont="1" applyFill="1" applyAlignment="1">
      <alignment horizontal="center" vertical="center"/>
    </xf>
    <xf numFmtId="0" fontId="29" fillId="13" borderId="0" xfId="0" applyFont="1" applyFill="1" applyAlignment="1">
      <alignment horizontal="center" vertical="center"/>
    </xf>
    <xf numFmtId="0" fontId="27" fillId="22" borderId="0" xfId="0" applyFont="1" applyFill="1" applyAlignment="1">
      <alignment vertical="center"/>
    </xf>
    <xf numFmtId="1" fontId="16" fillId="22" borderId="0" xfId="1" applyNumberFormat="1" applyFont="1" applyFill="1" applyAlignment="1">
      <alignment horizontal="center" vertical="center"/>
    </xf>
    <xf numFmtId="0" fontId="34" fillId="21" borderId="0" xfId="0" applyFont="1" applyFill="1" applyAlignment="1">
      <alignment vertical="center"/>
    </xf>
    <xf numFmtId="0" fontId="27" fillId="20" borderId="0" xfId="0" applyFont="1" applyFill="1" applyAlignment="1">
      <alignment vertical="center"/>
    </xf>
    <xf numFmtId="1" fontId="16" fillId="20" borderId="0" xfId="1" applyNumberFormat="1" applyFont="1" applyFill="1" applyAlignment="1">
      <alignment horizontal="center" vertical="center"/>
    </xf>
    <xf numFmtId="0" fontId="27" fillId="17" borderId="0" xfId="0" applyFont="1" applyFill="1"/>
    <xf numFmtId="0" fontId="27" fillId="14" borderId="0" xfId="0" applyFont="1" applyFill="1"/>
    <xf numFmtId="0" fontId="27" fillId="16" borderId="0" xfId="0" applyFont="1" applyFill="1"/>
    <xf numFmtId="0" fontId="50" fillId="16" borderId="0" xfId="0" applyFont="1" applyFill="1"/>
    <xf numFmtId="0" fontId="9" fillId="13" borderId="0" xfId="0" applyFont="1" applyFill="1"/>
    <xf numFmtId="0" fontId="14" fillId="13" borderId="0" xfId="0" applyFont="1" applyFill="1"/>
    <xf numFmtId="0" fontId="29" fillId="13" borderId="0" xfId="0" applyFont="1" applyFill="1"/>
    <xf numFmtId="0" fontId="45" fillId="13" borderId="0" xfId="0" applyFont="1" applyFill="1"/>
    <xf numFmtId="0" fontId="7" fillId="14" borderId="0" xfId="0" applyFont="1" applyFill="1"/>
    <xf numFmtId="165" fontId="29" fillId="14" borderId="0" xfId="0" applyNumberFormat="1" applyFont="1" applyFill="1"/>
    <xf numFmtId="1" fontId="29" fillId="14" borderId="0" xfId="0" applyNumberFormat="1" applyFont="1" applyFill="1"/>
    <xf numFmtId="0" fontId="29" fillId="14" borderId="0" xfId="0" applyFont="1" applyFill="1"/>
    <xf numFmtId="0" fontId="45" fillId="14" borderId="0" xfId="0" applyFont="1" applyFill="1"/>
    <xf numFmtId="0" fontId="6" fillId="24" borderId="0" xfId="0" applyFont="1" applyFill="1" applyAlignment="1">
      <alignment horizontal="left"/>
    </xf>
    <xf numFmtId="0" fontId="7" fillId="24" borderId="0" xfId="0" applyFont="1" applyFill="1"/>
    <xf numFmtId="0" fontId="9" fillId="24" borderId="0" xfId="0" applyFont="1" applyFill="1"/>
    <xf numFmtId="0" fontId="9" fillId="24" borderId="0" xfId="0" applyFont="1" applyFill="1" applyAlignment="1">
      <alignment horizontal="left"/>
    </xf>
    <xf numFmtId="0" fontId="37" fillId="24" borderId="0" xfId="0" applyFont="1" applyFill="1" applyAlignment="1">
      <alignment horizontal="center"/>
    </xf>
    <xf numFmtId="165" fontId="29" fillId="24" borderId="0" xfId="0" applyNumberFormat="1" applyFont="1" applyFill="1" applyAlignment="1">
      <alignment horizontal="center"/>
    </xf>
    <xf numFmtId="165" fontId="29" fillId="24" borderId="0" xfId="0" applyNumberFormat="1" applyFont="1" applyFill="1"/>
    <xf numFmtId="1" fontId="29" fillId="24" borderId="0" xfId="0" applyNumberFormat="1" applyFont="1" applyFill="1"/>
    <xf numFmtId="0" fontId="29" fillId="24" borderId="0" xfId="0" applyFont="1" applyFill="1"/>
    <xf numFmtId="0" fontId="45" fillId="24" borderId="0" xfId="0" applyFont="1" applyFill="1"/>
    <xf numFmtId="0" fontId="8" fillId="23" borderId="0" xfId="0" applyFont="1" applyFill="1" applyAlignment="1">
      <alignment horizontal="left"/>
    </xf>
    <xf numFmtId="0" fontId="9" fillId="23" borderId="0" xfId="0" applyFont="1" applyFill="1"/>
    <xf numFmtId="0" fontId="9" fillId="23" borderId="0" xfId="0" applyFont="1" applyFill="1" applyAlignment="1">
      <alignment horizontal="left"/>
    </xf>
    <xf numFmtId="0" fontId="37" fillId="23" borderId="0" xfId="0" applyFont="1" applyFill="1" applyAlignment="1">
      <alignment horizontal="center"/>
    </xf>
    <xf numFmtId="165" fontId="29" fillId="23" borderId="0" xfId="0" applyNumberFormat="1" applyFont="1" applyFill="1" applyAlignment="1">
      <alignment horizontal="center"/>
    </xf>
    <xf numFmtId="165" fontId="29" fillId="23" borderId="0" xfId="0" applyNumberFormat="1" applyFont="1" applyFill="1"/>
    <xf numFmtId="1" fontId="29" fillId="23" borderId="0" xfId="0" applyNumberFormat="1" applyFont="1" applyFill="1"/>
    <xf numFmtId="0" fontId="29" fillId="23" borderId="0" xfId="0" applyFont="1" applyFill="1"/>
    <xf numFmtId="0" fontId="6" fillId="22" borderId="0" xfId="0" applyFont="1" applyFill="1" applyAlignment="1">
      <alignment horizontal="left"/>
    </xf>
    <xf numFmtId="0" fontId="8" fillId="22" borderId="0" xfId="0" applyFont="1" applyFill="1" applyAlignment="1">
      <alignment horizontal="left" wrapText="1"/>
    </xf>
    <xf numFmtId="0" fontId="27" fillId="22" borderId="0" xfId="0" applyFont="1" applyFill="1"/>
    <xf numFmtId="0" fontId="9" fillId="22" borderId="0" xfId="0" applyFont="1" applyFill="1" applyAlignment="1">
      <alignment horizontal="left" wrapText="1"/>
    </xf>
    <xf numFmtId="0" fontId="9" fillId="22" borderId="0" xfId="0" applyFont="1" applyFill="1" applyAlignment="1">
      <alignment wrapText="1"/>
    </xf>
    <xf numFmtId="0" fontId="11" fillId="22" borderId="0" xfId="0" applyFont="1" applyFill="1" applyAlignment="1">
      <alignment horizontal="center"/>
    </xf>
    <xf numFmtId="165" fontId="30" fillId="22" borderId="0" xfId="0" applyNumberFormat="1" applyFont="1" applyFill="1" applyAlignment="1">
      <alignment horizontal="center"/>
    </xf>
    <xf numFmtId="165" fontId="30" fillId="22" borderId="0" xfId="0" applyNumberFormat="1" applyFont="1" applyFill="1"/>
    <xf numFmtId="1" fontId="30" fillId="22" borderId="0" xfId="0" applyNumberFormat="1" applyFont="1" applyFill="1"/>
    <xf numFmtId="0" fontId="30" fillId="22" borderId="0" xfId="0" applyFont="1" applyFill="1"/>
    <xf numFmtId="0" fontId="37" fillId="22" borderId="0" xfId="0" applyFont="1" applyFill="1" applyAlignment="1">
      <alignment horizontal="center"/>
    </xf>
    <xf numFmtId="1" fontId="16" fillId="22" borderId="0" xfId="0" applyNumberFormat="1" applyFont="1" applyFill="1"/>
    <xf numFmtId="0" fontId="29" fillId="22" borderId="0" xfId="0" applyFont="1" applyFill="1"/>
    <xf numFmtId="0" fontId="34" fillId="21" borderId="0" xfId="0" applyFont="1" applyFill="1"/>
    <xf numFmtId="0" fontId="36" fillId="21" borderId="0" xfId="0" applyFont="1" applyFill="1"/>
    <xf numFmtId="1" fontId="16" fillId="21" borderId="0" xfId="0" applyNumberFormat="1" applyFont="1" applyFill="1"/>
    <xf numFmtId="0" fontId="29" fillId="21" borderId="0" xfId="0" applyFont="1" applyFill="1"/>
    <xf numFmtId="0" fontId="27" fillId="20" borderId="0" xfId="0" applyFont="1" applyFill="1"/>
    <xf numFmtId="0" fontId="9" fillId="20" borderId="0" xfId="0" applyFont="1" applyFill="1" applyAlignment="1">
      <alignment horizontal="left"/>
    </xf>
    <xf numFmtId="0" fontId="9" fillId="20" borderId="0" xfId="0" applyFont="1" applyFill="1"/>
    <xf numFmtId="9" fontId="11" fillId="20" borderId="0" xfId="1" applyFont="1" applyFill="1" applyAlignment="1">
      <alignment horizontal="center"/>
    </xf>
    <xf numFmtId="1" fontId="16" fillId="20" borderId="0" xfId="0" applyNumberFormat="1" applyFont="1" applyFill="1"/>
    <xf numFmtId="0" fontId="30" fillId="20" borderId="0" xfId="0" applyFont="1" applyFill="1"/>
    <xf numFmtId="0" fontId="27" fillId="13" borderId="0" xfId="0" applyFont="1" applyFill="1"/>
    <xf numFmtId="1" fontId="12" fillId="13" borderId="0" xfId="0" applyNumberFormat="1" applyFont="1" applyFill="1"/>
    <xf numFmtId="1" fontId="13" fillId="13" borderId="0" xfId="0" applyNumberFormat="1" applyFont="1" applyFill="1"/>
    <xf numFmtId="1" fontId="15" fillId="13" borderId="0" xfId="0" applyNumberFormat="1" applyFont="1" applyFill="1" applyAlignment="1">
      <alignment horizontal="center" vertical="center"/>
    </xf>
    <xf numFmtId="1" fontId="13" fillId="13" borderId="0" xfId="0" applyNumberFormat="1" applyFont="1" applyFill="1" applyAlignment="1">
      <alignment horizontal="center" vertical="center"/>
    </xf>
    <xf numFmtId="1" fontId="16" fillId="20" borderId="0" xfId="0" applyNumberFormat="1" applyFont="1" applyFill="1" applyAlignment="1">
      <alignment horizontal="center" vertical="center"/>
    </xf>
    <xf numFmtId="0" fontId="30" fillId="20" borderId="0" xfId="0" applyFont="1" applyFill="1" applyAlignment="1">
      <alignment horizontal="center" vertical="center"/>
    </xf>
    <xf numFmtId="0" fontId="8" fillId="21" borderId="0" xfId="0" applyFont="1" applyFill="1" applyAlignment="1">
      <alignment horizontal="center" vertical="center"/>
    </xf>
    <xf numFmtId="0" fontId="11" fillId="21" borderId="0" xfId="0" applyFont="1" applyFill="1" applyAlignment="1">
      <alignment horizontal="center" vertical="center"/>
    </xf>
    <xf numFmtId="1" fontId="12" fillId="21" borderId="0" xfId="1" applyNumberFormat="1" applyFont="1" applyFill="1" applyAlignment="1">
      <alignment horizontal="center" vertical="center"/>
    </xf>
    <xf numFmtId="1" fontId="12" fillId="21" borderId="0" xfId="0" applyNumberFormat="1" applyFont="1" applyFill="1" applyAlignment="1">
      <alignment horizontal="center" vertical="center"/>
    </xf>
    <xf numFmtId="0" fontId="30" fillId="21" borderId="0" xfId="0" applyFont="1" applyFill="1" applyAlignment="1">
      <alignment horizontal="center" vertical="center"/>
    </xf>
    <xf numFmtId="0" fontId="8" fillId="22" borderId="0" xfId="0" applyFont="1" applyFill="1" applyAlignment="1">
      <alignment horizontal="center" vertical="center" wrapText="1"/>
    </xf>
    <xf numFmtId="1" fontId="16" fillId="22" borderId="0" xfId="0" applyNumberFormat="1" applyFont="1" applyFill="1" applyAlignment="1">
      <alignment horizontal="center" vertical="center"/>
    </xf>
    <xf numFmtId="0" fontId="29" fillId="22" borderId="0" xfId="0" applyFont="1" applyFill="1" applyAlignment="1">
      <alignment horizontal="center" vertical="center"/>
    </xf>
    <xf numFmtId="0" fontId="6" fillId="22" borderId="0" xfId="0" applyFont="1" applyFill="1" applyAlignment="1">
      <alignment horizontal="center" vertical="center"/>
    </xf>
    <xf numFmtId="0" fontId="30" fillId="22" borderId="0" xfId="0" applyFont="1" applyFill="1" applyAlignment="1">
      <alignment horizontal="center" vertical="center"/>
    </xf>
    <xf numFmtId="1" fontId="16" fillId="23" borderId="0" xfId="1" applyNumberFormat="1" applyFont="1" applyFill="1" applyAlignment="1">
      <alignment horizontal="center" vertical="center"/>
    </xf>
    <xf numFmtId="1" fontId="16" fillId="23" borderId="0" xfId="0" applyNumberFormat="1" applyFont="1" applyFill="1" applyAlignment="1">
      <alignment horizontal="center" vertical="center"/>
    </xf>
    <xf numFmtId="0" fontId="6" fillId="24" borderId="0" xfId="0" applyFont="1" applyFill="1" applyAlignment="1">
      <alignment horizontal="center" vertical="center"/>
    </xf>
    <xf numFmtId="0" fontId="7" fillId="24" borderId="0" xfId="0" applyFont="1" applyFill="1" applyAlignment="1">
      <alignment horizontal="center" vertical="center"/>
    </xf>
    <xf numFmtId="1" fontId="16" fillId="24" borderId="0" xfId="1" applyNumberFormat="1" applyFont="1" applyFill="1" applyAlignment="1">
      <alignment horizontal="center" vertical="center"/>
    </xf>
    <xf numFmtId="1" fontId="16" fillId="24" borderId="0" xfId="0" applyNumberFormat="1" applyFont="1" applyFill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" fontId="16" fillId="14" borderId="0" xfId="1" applyNumberFormat="1" applyFont="1" applyFill="1" applyAlignment="1">
      <alignment horizontal="center" vertical="center"/>
    </xf>
    <xf numFmtId="1" fontId="16" fillId="14" borderId="0" xfId="0" applyNumberFormat="1" applyFont="1" applyFill="1" applyAlignment="1">
      <alignment horizontal="center" vertical="center"/>
    </xf>
    <xf numFmtId="1" fontId="16" fillId="13" borderId="0" xfId="1" applyNumberFormat="1" applyFont="1" applyFill="1" applyAlignment="1">
      <alignment horizontal="center" vertical="center"/>
    </xf>
    <xf numFmtId="1" fontId="16" fillId="17" borderId="0" xfId="1" applyNumberFormat="1" applyFont="1" applyFill="1" applyAlignment="1">
      <alignment horizontal="center" vertical="center"/>
    </xf>
    <xf numFmtId="1" fontId="16" fillId="17" borderId="0" xfId="0" applyNumberFormat="1" applyFont="1" applyFill="1" applyAlignment="1">
      <alignment vertical="center"/>
    </xf>
    <xf numFmtId="1" fontId="16" fillId="26" borderId="0" xfId="1" applyNumberFormat="1" applyFont="1" applyFill="1" applyAlignment="1">
      <alignment horizontal="center" vertical="center"/>
    </xf>
    <xf numFmtId="0" fontId="42" fillId="13" borderId="0" xfId="0" applyFont="1" applyFill="1" applyAlignment="1">
      <alignment horizontal="center" vertical="center"/>
    </xf>
    <xf numFmtId="0" fontId="9" fillId="13" borderId="0" xfId="0" applyFont="1" applyFill="1" applyAlignment="1">
      <alignment horizontal="center" vertical="center"/>
    </xf>
    <xf numFmtId="0" fontId="14" fillId="13" borderId="0" xfId="0" applyFont="1" applyFill="1" applyAlignment="1">
      <alignment horizontal="center" vertical="center"/>
    </xf>
    <xf numFmtId="0" fontId="45" fillId="13" borderId="0" xfId="0" applyFont="1" applyFill="1" applyAlignment="1">
      <alignment horizontal="center" vertical="center"/>
    </xf>
    <xf numFmtId="1" fontId="16" fillId="26" borderId="0" xfId="0" applyNumberFormat="1" applyFont="1" applyFill="1" applyAlignment="1">
      <alignment horizontal="center" vertical="center"/>
    </xf>
    <xf numFmtId="0" fontId="85" fillId="2" borderId="0" xfId="0" applyFont="1" applyFill="1" applyAlignment="1">
      <alignment vertical="center"/>
    </xf>
    <xf numFmtId="0" fontId="9" fillId="16" borderId="0" xfId="0" applyFont="1" applyFill="1" applyAlignment="1">
      <alignment horizontal="center" vertical="center" wrapText="1"/>
    </xf>
    <xf numFmtId="1" fontId="16" fillId="16" borderId="0" xfId="0" applyNumberFormat="1" applyFont="1" applyFill="1" applyAlignment="1">
      <alignment horizontal="center" vertical="center"/>
    </xf>
    <xf numFmtId="0" fontId="15" fillId="16" borderId="0" xfId="0" applyFont="1" applyFill="1" applyAlignment="1">
      <alignment horizontal="left" vertical="top"/>
    </xf>
    <xf numFmtId="1" fontId="86" fillId="16" borderId="0" xfId="0" applyNumberFormat="1" applyFont="1" applyFill="1" applyAlignment="1">
      <alignment horizontal="center" vertical="center"/>
    </xf>
    <xf numFmtId="1" fontId="86" fillId="17" borderId="0" xfId="0" applyNumberFormat="1" applyFont="1" applyFill="1" applyAlignment="1">
      <alignment horizontal="center" vertical="center"/>
    </xf>
    <xf numFmtId="0" fontId="82" fillId="2" borderId="0" xfId="0" applyFont="1" applyFill="1" applyAlignment="1">
      <alignment horizontal="left" vertical="center"/>
    </xf>
    <xf numFmtId="49" fontId="88" fillId="2" borderId="0" xfId="0" applyNumberFormat="1" applyFont="1" applyFill="1" applyAlignment="1">
      <alignment vertical="center"/>
    </xf>
    <xf numFmtId="49" fontId="88" fillId="2" borderId="0" xfId="0" applyNumberFormat="1" applyFont="1" applyFill="1" applyAlignment="1">
      <alignment horizontal="left" vertical="center"/>
    </xf>
    <xf numFmtId="0" fontId="37" fillId="2" borderId="0" xfId="0" applyFont="1" applyFill="1" applyAlignment="1">
      <alignment vertical="center"/>
    </xf>
    <xf numFmtId="1" fontId="37" fillId="2" borderId="0" xfId="0" applyNumberFormat="1" applyFont="1" applyFill="1" applyAlignment="1">
      <alignment horizontal="left" vertical="center"/>
    </xf>
    <xf numFmtId="165" fontId="37" fillId="2" borderId="0" xfId="0" applyNumberFormat="1" applyFont="1" applyFill="1" applyAlignment="1">
      <alignment vertical="center"/>
    </xf>
    <xf numFmtId="0" fontId="67" fillId="2" borderId="0" xfId="0" applyFont="1" applyFill="1" applyAlignment="1">
      <alignment horizontal="center" vertical="center"/>
    </xf>
    <xf numFmtId="2" fontId="67" fillId="2" borderId="0" xfId="0" applyNumberFormat="1" applyFont="1" applyFill="1" applyAlignment="1">
      <alignment horizontal="center" vertical="center"/>
    </xf>
    <xf numFmtId="2" fontId="89" fillId="2" borderId="0" xfId="1" applyNumberFormat="1" applyFont="1" applyFill="1" applyBorder="1" applyAlignment="1">
      <alignment horizontal="center" vertical="center"/>
    </xf>
    <xf numFmtId="2" fontId="88" fillId="2" borderId="0" xfId="0" applyNumberFormat="1" applyFont="1" applyFill="1" applyAlignment="1">
      <alignment vertical="center"/>
    </xf>
    <xf numFmtId="2" fontId="88" fillId="2" borderId="0" xfId="1" applyNumberFormat="1" applyFont="1" applyFill="1" applyAlignment="1">
      <alignment vertical="center"/>
    </xf>
    <xf numFmtId="1" fontId="88" fillId="2" borderId="0" xfId="0" applyNumberFormat="1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1" fontId="32" fillId="0" borderId="0" xfId="0" applyNumberFormat="1" applyFont="1" applyAlignment="1">
      <alignment horizontal="right"/>
    </xf>
    <xf numFmtId="2" fontId="11" fillId="0" borderId="0" xfId="0" applyNumberFormat="1" applyFont="1" applyAlignment="1">
      <alignment vertical="center"/>
    </xf>
    <xf numFmtId="1" fontId="90" fillId="27" borderId="0" xfId="0" applyNumberFormat="1" applyFont="1" applyFill="1" applyAlignment="1">
      <alignment horizontal="center" vertical="center"/>
    </xf>
    <xf numFmtId="1" fontId="13" fillId="27" borderId="0" xfId="0" applyNumberFormat="1" applyFont="1" applyFill="1" applyAlignment="1">
      <alignment horizontal="center" vertical="center"/>
    </xf>
    <xf numFmtId="165" fontId="91" fillId="27" borderId="0" xfId="0" applyNumberFormat="1" applyFont="1" applyFill="1" applyAlignment="1">
      <alignment horizontal="center" vertical="center"/>
    </xf>
    <xf numFmtId="0" fontId="19" fillId="28" borderId="2" xfId="0" applyFont="1" applyFill="1" applyBorder="1" applyAlignment="1">
      <alignment vertical="center"/>
    </xf>
    <xf numFmtId="0" fontId="16" fillId="2" borderId="0" xfId="0" applyFont="1" applyFill="1" applyAlignment="1">
      <alignment horizontal="left" vertical="top"/>
    </xf>
    <xf numFmtId="0" fontId="19" fillId="28" borderId="2" xfId="0" applyFont="1" applyFill="1" applyBorder="1" applyAlignment="1">
      <alignment vertical="top"/>
    </xf>
    <xf numFmtId="1" fontId="12" fillId="2" borderId="0" xfId="0" applyNumberFormat="1" applyFont="1" applyFill="1"/>
    <xf numFmtId="164" fontId="69" fillId="2" borderId="9" xfId="0" applyNumberFormat="1" applyFont="1" applyFill="1" applyBorder="1" applyAlignment="1">
      <alignment horizontal="center" vertical="center"/>
    </xf>
    <xf numFmtId="166" fontId="69" fillId="2" borderId="9" xfId="0" applyNumberFormat="1" applyFont="1" applyFill="1" applyBorder="1" applyAlignment="1">
      <alignment horizontal="center" vertical="center"/>
    </xf>
    <xf numFmtId="164" fontId="69" fillId="2" borderId="8" xfId="0" applyNumberFormat="1" applyFont="1" applyFill="1" applyBorder="1" applyAlignment="1">
      <alignment horizontal="center" vertical="center"/>
    </xf>
    <xf numFmtId="10" fontId="69" fillId="2" borderId="8" xfId="0" applyNumberFormat="1" applyFont="1" applyFill="1" applyBorder="1" applyAlignment="1">
      <alignment horizontal="center" vertical="center"/>
    </xf>
    <xf numFmtId="0" fontId="9" fillId="3" borderId="15" xfId="0" applyFont="1" applyFill="1" applyBorder="1"/>
    <xf numFmtId="0" fontId="14" fillId="3" borderId="15" xfId="0" applyFont="1" applyFill="1" applyBorder="1" applyAlignment="1">
      <alignment vertical="top" wrapText="1"/>
    </xf>
    <xf numFmtId="0" fontId="19" fillId="2" borderId="15" xfId="0" applyFont="1" applyFill="1" applyBorder="1" applyAlignment="1">
      <alignment vertical="center"/>
    </xf>
    <xf numFmtId="0" fontId="19" fillId="2" borderId="15" xfId="0" applyFont="1" applyFill="1" applyBorder="1"/>
    <xf numFmtId="0" fontId="71" fillId="11" borderId="15" xfId="0" applyFont="1" applyFill="1" applyBorder="1" applyAlignment="1">
      <alignment vertical="center"/>
    </xf>
    <xf numFmtId="0" fontId="9" fillId="3" borderId="15" xfId="0" applyFont="1" applyFill="1" applyBorder="1" applyAlignment="1">
      <alignment wrapText="1"/>
    </xf>
    <xf numFmtId="9" fontId="19" fillId="2" borderId="15" xfId="0" applyNumberFormat="1" applyFont="1" applyFill="1" applyBorder="1"/>
    <xf numFmtId="1" fontId="19" fillId="2" borderId="15" xfId="0" applyNumberFormat="1" applyFont="1" applyFill="1" applyBorder="1"/>
    <xf numFmtId="9" fontId="19" fillId="2" borderId="15" xfId="0" applyNumberFormat="1" applyFont="1" applyFill="1" applyBorder="1" applyAlignment="1">
      <alignment vertical="center"/>
    </xf>
    <xf numFmtId="0" fontId="9" fillId="20" borderId="15" xfId="0" applyFont="1" applyFill="1" applyBorder="1" applyAlignment="1">
      <alignment vertical="center"/>
    </xf>
    <xf numFmtId="0" fontId="71" fillId="8" borderId="15" xfId="0" applyFont="1" applyFill="1" applyBorder="1" applyAlignment="1">
      <alignment vertical="center"/>
    </xf>
    <xf numFmtId="0" fontId="36" fillId="21" borderId="15" xfId="0" applyFont="1" applyFill="1" applyBorder="1" applyAlignment="1">
      <alignment vertical="center"/>
    </xf>
    <xf numFmtId="0" fontId="71" fillId="7" borderId="15" xfId="0" applyFont="1" applyFill="1" applyBorder="1" applyAlignment="1">
      <alignment vertical="center"/>
    </xf>
    <xf numFmtId="0" fontId="9" fillId="22" borderId="15" xfId="0" applyFont="1" applyFill="1" applyBorder="1" applyAlignment="1">
      <alignment vertical="center"/>
    </xf>
    <xf numFmtId="0" fontId="71" fillId="25" borderId="15" xfId="0" applyFont="1" applyFill="1" applyBorder="1" applyAlignment="1">
      <alignment vertical="center"/>
    </xf>
    <xf numFmtId="0" fontId="9" fillId="23" borderId="15" xfId="0" applyFont="1" applyFill="1" applyBorder="1" applyAlignment="1">
      <alignment vertical="center"/>
    </xf>
    <xf numFmtId="0" fontId="71" fillId="6" borderId="15" xfId="0" applyFont="1" applyFill="1" applyBorder="1" applyAlignment="1">
      <alignment vertical="center"/>
    </xf>
    <xf numFmtId="0" fontId="9" fillId="24" borderId="15" xfId="0" applyFont="1" applyFill="1" applyBorder="1" applyAlignment="1">
      <alignment vertical="center"/>
    </xf>
    <xf numFmtId="0" fontId="71" fillId="5" borderId="15" xfId="0" applyFont="1" applyFill="1" applyBorder="1" applyAlignment="1">
      <alignment vertical="center"/>
    </xf>
    <xf numFmtId="0" fontId="9" fillId="14" borderId="15" xfId="0" applyFont="1" applyFill="1" applyBorder="1"/>
    <xf numFmtId="0" fontId="9" fillId="14" borderId="15" xfId="0" applyFont="1" applyFill="1" applyBorder="1" applyAlignment="1">
      <alignment horizontal="left" vertical="top" wrapText="1"/>
    </xf>
    <xf numFmtId="0" fontId="71" fillId="15" borderId="15" xfId="0" applyFont="1" applyFill="1" applyBorder="1" applyAlignment="1">
      <alignment vertical="center"/>
    </xf>
    <xf numFmtId="1" fontId="93" fillId="0" borderId="0" xfId="0" applyNumberFormat="1" applyFont="1"/>
    <xf numFmtId="1" fontId="94" fillId="0" borderId="0" xfId="0" applyNumberFormat="1" applyFont="1" applyAlignment="1">
      <alignment horizontal="right"/>
    </xf>
    <xf numFmtId="1" fontId="94" fillId="7" borderId="0" xfId="0" applyNumberFormat="1" applyFont="1" applyFill="1" applyAlignment="1">
      <alignment horizontal="right"/>
    </xf>
    <xf numFmtId="1" fontId="93" fillId="0" borderId="0" xfId="0" applyNumberFormat="1" applyFont="1" applyAlignment="1">
      <alignment horizontal="right"/>
    </xf>
    <xf numFmtId="2" fontId="94" fillId="0" borderId="0" xfId="0" applyNumberFormat="1" applyFont="1" applyAlignment="1">
      <alignment horizontal="right"/>
    </xf>
    <xf numFmtId="165" fontId="94" fillId="0" borderId="0" xfId="0" applyNumberFormat="1" applyFont="1" applyAlignment="1">
      <alignment horizontal="right"/>
    </xf>
    <xf numFmtId="165" fontId="94" fillId="7" borderId="0" xfId="0" applyNumberFormat="1" applyFont="1" applyFill="1"/>
    <xf numFmtId="1" fontId="94" fillId="7" borderId="0" xfId="0" applyNumberFormat="1" applyFont="1" applyFill="1"/>
    <xf numFmtId="2" fontId="94" fillId="7" borderId="0" xfId="0" applyNumberFormat="1" applyFont="1" applyFill="1"/>
    <xf numFmtId="1" fontId="93" fillId="0" borderId="0" xfId="0" applyNumberFormat="1" applyFont="1" applyAlignment="1">
      <alignment vertical="center"/>
    </xf>
    <xf numFmtId="1" fontId="93" fillId="0" borderId="0" xfId="1" applyNumberFormat="1" applyFont="1"/>
    <xf numFmtId="1" fontId="42" fillId="2" borderId="0" xfId="0" applyNumberFormat="1" applyFont="1" applyFill="1" applyAlignment="1">
      <alignment horizontal="left" vertical="center"/>
    </xf>
    <xf numFmtId="0" fontId="19" fillId="29" borderId="2" xfId="0" applyFont="1" applyFill="1" applyBorder="1" applyAlignment="1">
      <alignment vertical="center"/>
    </xf>
    <xf numFmtId="0" fontId="19" fillId="29" borderId="2" xfId="0" applyFont="1" applyFill="1" applyBorder="1" applyAlignment="1">
      <alignment vertical="top"/>
    </xf>
    <xf numFmtId="0" fontId="19" fillId="28" borderId="2" xfId="0" applyFont="1" applyFill="1" applyBorder="1" applyAlignment="1">
      <alignment horizontal="center" vertical="center"/>
    </xf>
    <xf numFmtId="0" fontId="19" fillId="2" borderId="15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41" fillId="28" borderId="2" xfId="0" applyFont="1" applyFill="1" applyBorder="1" applyAlignment="1">
      <alignment horizontal="center" vertical="center"/>
    </xf>
    <xf numFmtId="0" fontId="41" fillId="29" borderId="2" xfId="0" applyFont="1" applyFill="1" applyBorder="1" applyAlignment="1">
      <alignment horizontal="center" vertical="center"/>
    </xf>
    <xf numFmtId="0" fontId="41" fillId="30" borderId="0" xfId="0" applyFont="1" applyFill="1" applyAlignment="1">
      <alignment horizontal="center" vertical="center"/>
    </xf>
    <xf numFmtId="0" fontId="41" fillId="30" borderId="2" xfId="0" applyFont="1" applyFill="1" applyBorder="1" applyAlignment="1">
      <alignment horizontal="center" vertical="center"/>
    </xf>
    <xf numFmtId="0" fontId="19" fillId="31" borderId="2" xfId="0" applyFont="1" applyFill="1" applyBorder="1" applyAlignment="1">
      <alignment vertical="center"/>
    </xf>
    <xf numFmtId="0" fontId="19" fillId="31" borderId="2" xfId="0" applyFont="1" applyFill="1" applyBorder="1" applyAlignment="1">
      <alignment vertical="top"/>
    </xf>
    <xf numFmtId="0" fontId="41" fillId="31" borderId="2" xfId="0" applyFont="1" applyFill="1" applyBorder="1" applyAlignment="1">
      <alignment horizontal="center" vertical="center"/>
    </xf>
    <xf numFmtId="0" fontId="41" fillId="32" borderId="2" xfId="0" applyFont="1" applyFill="1" applyBorder="1" applyAlignment="1">
      <alignment horizontal="center" vertical="center"/>
    </xf>
    <xf numFmtId="1" fontId="19" fillId="2" borderId="15" xfId="0" applyNumberFormat="1" applyFont="1" applyFill="1" applyBorder="1" applyAlignment="1">
      <alignment horizontal="center" vertical="center"/>
    </xf>
    <xf numFmtId="1" fontId="42" fillId="2" borderId="0" xfId="0" applyNumberFormat="1" applyFont="1" applyFill="1" applyAlignment="1">
      <alignment vertical="center"/>
    </xf>
    <xf numFmtId="1" fontId="32" fillId="2" borderId="0" xfId="0" applyNumberFormat="1" applyFont="1" applyFill="1" applyAlignment="1">
      <alignment vertical="center"/>
    </xf>
    <xf numFmtId="1" fontId="42" fillId="22" borderId="0" xfId="0" applyNumberFormat="1" applyFont="1" applyFill="1"/>
    <xf numFmtId="1" fontId="42" fillId="22" borderId="0" xfId="0" applyNumberFormat="1" applyFont="1" applyFill="1" applyAlignment="1">
      <alignment horizontal="center" vertical="center"/>
    </xf>
    <xf numFmtId="0" fontId="19" fillId="2" borderId="0" xfId="0" applyFont="1" applyFill="1" applyAlignment="1">
      <alignment horizontal="left" vertical="center"/>
    </xf>
    <xf numFmtId="1" fontId="6" fillId="0" borderId="0" xfId="0" applyNumberFormat="1" applyFont="1" applyAlignment="1">
      <alignment horizontal="left" vertical="center"/>
    </xf>
    <xf numFmtId="0" fontId="71" fillId="11" borderId="0" xfId="0" applyFont="1" applyFill="1" applyAlignment="1">
      <alignment horizontal="left" vertical="center"/>
    </xf>
    <xf numFmtId="0" fontId="69" fillId="2" borderId="0" xfId="0" applyFont="1" applyFill="1" applyAlignment="1">
      <alignment horizontal="left" vertical="center"/>
    </xf>
    <xf numFmtId="0" fontId="75" fillId="2" borderId="0" xfId="0" applyFont="1" applyFill="1" applyAlignment="1">
      <alignment horizontal="left" vertical="center"/>
    </xf>
    <xf numFmtId="0" fontId="78" fillId="2" borderId="0" xfId="0" applyFont="1" applyFill="1" applyAlignment="1">
      <alignment horizontal="left" vertical="center"/>
    </xf>
    <xf numFmtId="0" fontId="9" fillId="20" borderId="0" xfId="0" applyFont="1" applyFill="1" applyAlignment="1">
      <alignment horizontal="left" vertical="center"/>
    </xf>
    <xf numFmtId="0" fontId="71" fillId="8" borderId="0" xfId="0" applyFont="1" applyFill="1" applyAlignment="1">
      <alignment horizontal="left" vertical="center"/>
    </xf>
    <xf numFmtId="0" fontId="36" fillId="21" borderId="0" xfId="0" applyFont="1" applyFill="1" applyAlignment="1">
      <alignment horizontal="left" vertical="center"/>
    </xf>
    <xf numFmtId="0" fontId="71" fillId="7" borderId="0" xfId="0" applyFont="1" applyFill="1" applyAlignment="1">
      <alignment horizontal="left" vertical="center"/>
    </xf>
    <xf numFmtId="0" fontId="9" fillId="22" borderId="0" xfId="0" applyFont="1" applyFill="1" applyAlignment="1">
      <alignment horizontal="left" vertical="center"/>
    </xf>
    <xf numFmtId="0" fontId="71" fillId="25" borderId="0" xfId="0" applyFont="1" applyFill="1" applyAlignment="1">
      <alignment horizontal="left" vertical="center"/>
    </xf>
    <xf numFmtId="0" fontId="9" fillId="23" borderId="0" xfId="0" applyFont="1" applyFill="1" applyAlignment="1">
      <alignment horizontal="left" vertical="center"/>
    </xf>
    <xf numFmtId="0" fontId="71" fillId="6" borderId="0" xfId="0" applyFont="1" applyFill="1" applyAlignment="1">
      <alignment horizontal="left" vertical="center"/>
    </xf>
    <xf numFmtId="0" fontId="9" fillId="24" borderId="0" xfId="0" applyFont="1" applyFill="1" applyAlignment="1">
      <alignment horizontal="left" vertical="center"/>
    </xf>
    <xf numFmtId="0" fontId="71" fillId="5" borderId="0" xfId="0" applyFont="1" applyFill="1" applyAlignment="1">
      <alignment horizontal="left" vertical="center"/>
    </xf>
    <xf numFmtId="0" fontId="71" fillId="15" borderId="0" xfId="0" applyFont="1" applyFill="1" applyAlignment="1">
      <alignment horizontal="left" vertical="center"/>
    </xf>
    <xf numFmtId="0" fontId="9" fillId="3" borderId="0" xfId="0" applyFont="1" applyFill="1" applyAlignment="1">
      <alignment horizontal="left" vertical="center" wrapText="1"/>
    </xf>
    <xf numFmtId="0" fontId="14" fillId="3" borderId="0" xfId="0" applyFont="1" applyFill="1" applyAlignment="1">
      <alignment horizontal="left" vertical="center" wrapText="1"/>
    </xf>
    <xf numFmtId="0" fontId="9" fillId="14" borderId="0" xfId="0" applyFont="1" applyFill="1" applyAlignment="1">
      <alignment horizontal="left" vertical="center"/>
    </xf>
    <xf numFmtId="0" fontId="9" fillId="14" borderId="0" xfId="0" applyFont="1" applyFill="1" applyAlignment="1">
      <alignment horizontal="left" vertical="center" wrapText="1"/>
    </xf>
    <xf numFmtId="0" fontId="41" fillId="33" borderId="2" xfId="0" applyFont="1" applyFill="1" applyBorder="1" applyAlignment="1">
      <alignment horizontal="center" vertical="center"/>
    </xf>
    <xf numFmtId="0" fontId="41" fillId="34" borderId="0" xfId="0" applyFont="1" applyFill="1" applyAlignment="1">
      <alignment horizontal="center" vertical="center"/>
    </xf>
    <xf numFmtId="0" fontId="41" fillId="34" borderId="2" xfId="0" applyFont="1" applyFill="1" applyBorder="1" applyAlignment="1">
      <alignment horizontal="center" vertical="center"/>
    </xf>
    <xf numFmtId="0" fontId="41" fillId="32" borderId="0" xfId="0" applyFont="1" applyFill="1" applyAlignment="1">
      <alignment horizontal="center" vertical="center"/>
    </xf>
    <xf numFmtId="0" fontId="19" fillId="35" borderId="2" xfId="0" applyFont="1" applyFill="1" applyBorder="1" applyAlignment="1">
      <alignment vertical="center"/>
    </xf>
    <xf numFmtId="0" fontId="19" fillId="35" borderId="2" xfId="0" applyFont="1" applyFill="1" applyBorder="1" applyAlignment="1">
      <alignment vertical="top"/>
    </xf>
    <xf numFmtId="0" fontId="19" fillId="35" borderId="2" xfId="0" applyFont="1" applyFill="1" applyBorder="1" applyAlignment="1">
      <alignment horizontal="center" vertical="center"/>
    </xf>
    <xf numFmtId="0" fontId="41" fillId="35" borderId="2" xfId="0" applyFont="1" applyFill="1" applyBorder="1" applyAlignment="1">
      <alignment horizontal="center" vertical="center"/>
    </xf>
    <xf numFmtId="0" fontId="41" fillId="36" borderId="0" xfId="0" applyFont="1" applyFill="1" applyAlignment="1">
      <alignment horizontal="center" vertical="center"/>
    </xf>
    <xf numFmtId="0" fontId="41" fillId="36" borderId="2" xfId="0" applyFont="1" applyFill="1" applyBorder="1" applyAlignment="1">
      <alignment horizontal="center" vertical="center"/>
    </xf>
    <xf numFmtId="9" fontId="96" fillId="2" borderId="2" xfId="1" applyFont="1" applyFill="1" applyBorder="1" applyAlignment="1">
      <alignment horizontal="center" vertical="center"/>
    </xf>
    <xf numFmtId="164" fontId="96" fillId="2" borderId="0" xfId="1" applyNumberFormat="1" applyFont="1" applyFill="1" applyBorder="1" applyAlignment="1">
      <alignment horizontal="center" vertical="center"/>
    </xf>
    <xf numFmtId="9" fontId="96" fillId="2" borderId="0" xfId="1" applyFont="1" applyFill="1" applyBorder="1" applyAlignment="1">
      <alignment horizontal="center" vertical="center"/>
    </xf>
    <xf numFmtId="9" fontId="96" fillId="2" borderId="4" xfId="1" applyFont="1" applyFill="1" applyBorder="1" applyAlignment="1">
      <alignment horizontal="center" vertical="center"/>
    </xf>
    <xf numFmtId="9" fontId="96" fillId="2" borderId="3" xfId="1" applyFont="1" applyFill="1" applyBorder="1" applyAlignment="1">
      <alignment horizontal="center" vertical="center"/>
    </xf>
    <xf numFmtId="164" fontId="6" fillId="2" borderId="0" xfId="1" applyNumberFormat="1" applyFont="1" applyFill="1" applyBorder="1" applyAlignment="1">
      <alignment horizontal="center" vertical="center"/>
    </xf>
    <xf numFmtId="9" fontId="32" fillId="2" borderId="0" xfId="1" applyFont="1" applyFill="1" applyBorder="1" applyAlignment="1">
      <alignment horizontal="center" vertical="center"/>
    </xf>
    <xf numFmtId="164" fontId="6" fillId="2" borderId="3" xfId="1" applyNumberFormat="1" applyFont="1" applyFill="1" applyBorder="1" applyAlignment="1">
      <alignment horizontal="center" vertical="center"/>
    </xf>
    <xf numFmtId="2" fontId="19" fillId="2" borderId="15" xfId="0" applyNumberFormat="1" applyFont="1" applyFill="1" applyBorder="1"/>
    <xf numFmtId="167" fontId="19" fillId="2" borderId="15" xfId="0" applyNumberFormat="1" applyFont="1" applyFill="1" applyBorder="1"/>
    <xf numFmtId="9" fontId="96" fillId="2" borderId="0" xfId="1" applyFont="1" applyFill="1" applyAlignment="1">
      <alignment horizontal="center" vertical="center"/>
    </xf>
    <xf numFmtId="164" fontId="96" fillId="2" borderId="0" xfId="1" applyNumberFormat="1" applyFont="1" applyFill="1" applyAlignment="1">
      <alignment horizontal="center" vertical="center"/>
    </xf>
    <xf numFmtId="172" fontId="19" fillId="2" borderId="15" xfId="0" applyNumberFormat="1" applyFont="1" applyFill="1" applyBorder="1"/>
    <xf numFmtId="0" fontId="19" fillId="37" borderId="2" xfId="0" applyFont="1" applyFill="1" applyBorder="1" applyAlignment="1">
      <alignment vertical="center"/>
    </xf>
    <xf numFmtId="0" fontId="19" fillId="37" borderId="2" xfId="0" applyFont="1" applyFill="1" applyBorder="1" applyAlignment="1">
      <alignment vertical="top"/>
    </xf>
    <xf numFmtId="0" fontId="19" fillId="37" borderId="2" xfId="0" applyFont="1" applyFill="1" applyBorder="1" applyAlignment="1">
      <alignment horizontal="center" vertical="center"/>
    </xf>
    <xf numFmtId="0" fontId="41" fillId="37" borderId="2" xfId="0" applyFont="1" applyFill="1" applyBorder="1" applyAlignment="1">
      <alignment horizontal="center" vertical="center"/>
    </xf>
    <xf numFmtId="0" fontId="41" fillId="38" borderId="0" xfId="0" applyFont="1" applyFill="1" applyAlignment="1">
      <alignment horizontal="center" vertical="center"/>
    </xf>
    <xf numFmtId="0" fontId="41" fillId="38" borderId="2" xfId="0" applyFont="1" applyFill="1" applyBorder="1" applyAlignment="1">
      <alignment horizontal="center" vertical="center"/>
    </xf>
    <xf numFmtId="0" fontId="19" fillId="15" borderId="2" xfId="0" applyFont="1" applyFill="1" applyBorder="1" applyAlignment="1">
      <alignment vertical="center"/>
    </xf>
    <xf numFmtId="0" fontId="19" fillId="15" borderId="2" xfId="0" applyFont="1" applyFill="1" applyBorder="1" applyAlignment="1">
      <alignment vertical="top"/>
    </xf>
    <xf numFmtId="0" fontId="19" fillId="15" borderId="2" xfId="0" applyFont="1" applyFill="1" applyBorder="1" applyAlignment="1">
      <alignment horizontal="center" vertical="center"/>
    </xf>
    <xf numFmtId="0" fontId="41" fillId="27" borderId="0" xfId="0" applyFont="1" applyFill="1" applyAlignment="1">
      <alignment horizontal="center" vertical="center"/>
    </xf>
    <xf numFmtId="0" fontId="41" fillId="27" borderId="2" xfId="0" applyFont="1" applyFill="1" applyBorder="1" applyAlignment="1">
      <alignment horizontal="center" vertical="center"/>
    </xf>
    <xf numFmtId="1" fontId="97" fillId="27" borderId="0" xfId="0" applyNumberFormat="1" applyFont="1" applyFill="1"/>
    <xf numFmtId="1" fontId="98" fillId="27" borderId="0" xfId="0" applyNumberFormat="1" applyFont="1" applyFill="1"/>
    <xf numFmtId="1" fontId="43" fillId="27" borderId="0" xfId="0" applyNumberFormat="1" applyFont="1" applyFill="1"/>
    <xf numFmtId="1" fontId="97" fillId="27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1" fontId="97" fillId="7" borderId="0" xfId="0" applyNumberFormat="1" applyFont="1" applyFill="1" applyAlignment="1">
      <alignment horizontal="center" vertical="center"/>
    </xf>
    <xf numFmtId="165" fontId="99" fillId="7" borderId="0" xfId="0" applyNumberFormat="1" applyFont="1" applyFill="1"/>
    <xf numFmtId="0" fontId="29" fillId="2" borderId="0" xfId="0" applyFont="1" applyFill="1" applyAlignment="1">
      <alignment vertical="top"/>
    </xf>
    <xf numFmtId="0" fontId="29" fillId="2" borderId="0" xfId="0" applyFont="1" applyFill="1"/>
    <xf numFmtId="0" fontId="30" fillId="2" borderId="0" xfId="0" applyFont="1" applyFill="1" applyAlignment="1">
      <alignment vertical="top"/>
    </xf>
    <xf numFmtId="0" fontId="42" fillId="16" borderId="0" xfId="0" applyFont="1" applyFill="1" applyAlignment="1">
      <alignment horizontal="left"/>
    </xf>
    <xf numFmtId="1" fontId="42" fillId="16" borderId="0" xfId="0" applyNumberFormat="1" applyFont="1" applyFill="1" applyAlignment="1">
      <alignment horizontal="center"/>
    </xf>
    <xf numFmtId="0" fontId="45" fillId="16" borderId="0" xfId="0" applyFont="1" applyFill="1"/>
    <xf numFmtId="0" fontId="19" fillId="16" borderId="0" xfId="0" applyFont="1" applyFill="1"/>
    <xf numFmtId="0" fontId="42" fillId="16" borderId="0" xfId="0" applyFont="1" applyFill="1" applyAlignment="1">
      <alignment horizontal="center" vertical="center"/>
    </xf>
    <xf numFmtId="1" fontId="42" fillId="16" borderId="0" xfId="0" applyNumberFormat="1" applyFont="1" applyFill="1" applyAlignment="1">
      <alignment horizontal="center" vertical="center"/>
    </xf>
    <xf numFmtId="0" fontId="19" fillId="16" borderId="0" xfId="0" applyFont="1" applyFill="1" applyAlignment="1">
      <alignment horizontal="center" vertical="center"/>
    </xf>
    <xf numFmtId="0" fontId="29" fillId="16" borderId="0" xfId="0" applyFont="1" applyFill="1" applyAlignment="1">
      <alignment horizontal="left"/>
    </xf>
    <xf numFmtId="0" fontId="28" fillId="16" borderId="0" xfId="0" applyFont="1" applyFill="1" applyAlignment="1">
      <alignment horizontal="left" vertical="center"/>
    </xf>
    <xf numFmtId="0" fontId="36" fillId="16" borderId="0" xfId="0" applyFont="1" applyFill="1" applyAlignment="1">
      <alignment vertical="center"/>
    </xf>
    <xf numFmtId="0" fontId="57" fillId="17" borderId="0" xfId="0" applyFont="1" applyFill="1" applyAlignment="1">
      <alignment horizontal="left"/>
    </xf>
    <xf numFmtId="0" fontId="57" fillId="17" borderId="0" xfId="0" applyFont="1" applyFill="1"/>
    <xf numFmtId="0" fontId="32" fillId="17" borderId="0" xfId="0" applyFont="1" applyFill="1"/>
    <xf numFmtId="0" fontId="57" fillId="17" borderId="0" xfId="0" applyFont="1" applyFill="1" applyAlignment="1">
      <alignment horizontal="left" vertical="center"/>
    </xf>
    <xf numFmtId="0" fontId="57" fillId="17" borderId="0" xfId="0" applyFont="1" applyFill="1" applyAlignment="1">
      <alignment vertical="center"/>
    </xf>
    <xf numFmtId="0" fontId="32" fillId="17" borderId="0" xfId="0" applyFont="1" applyFill="1" applyAlignment="1">
      <alignment vertical="center"/>
    </xf>
    <xf numFmtId="0" fontId="42" fillId="26" borderId="0" xfId="0" applyFont="1" applyFill="1" applyAlignment="1">
      <alignment horizontal="left"/>
    </xf>
    <xf numFmtId="1" fontId="42" fillId="26" borderId="0" xfId="0" applyNumberFormat="1" applyFont="1" applyFill="1" applyAlignment="1">
      <alignment horizontal="center"/>
    </xf>
    <xf numFmtId="0" fontId="60" fillId="26" borderId="0" xfId="0" applyFont="1" applyFill="1"/>
    <xf numFmtId="0" fontId="61" fillId="26" borderId="0" xfId="0" applyFont="1" applyFill="1"/>
    <xf numFmtId="0" fontId="30" fillId="26" borderId="0" xfId="0" applyFont="1" applyFill="1" applyAlignment="1">
      <alignment horizontal="center"/>
    </xf>
    <xf numFmtId="0" fontId="30" fillId="26" borderId="0" xfId="0" applyFont="1" applyFill="1"/>
    <xf numFmtId="0" fontId="42" fillId="26" borderId="0" xfId="0" applyFont="1" applyFill="1" applyAlignment="1">
      <alignment horizontal="center" vertical="center"/>
    </xf>
    <xf numFmtId="1" fontId="42" fillId="26" borderId="0" xfId="0" applyNumberFormat="1" applyFont="1" applyFill="1" applyAlignment="1">
      <alignment horizontal="center" vertical="center"/>
    </xf>
    <xf numFmtId="0" fontId="60" fillId="26" borderId="0" xfId="0" applyFont="1" applyFill="1" applyAlignment="1">
      <alignment horizontal="center" vertical="center"/>
    </xf>
    <xf numFmtId="0" fontId="61" fillId="26" borderId="0" xfId="0" applyFont="1" applyFill="1" applyAlignment="1">
      <alignment horizontal="center" vertical="center"/>
    </xf>
    <xf numFmtId="1" fontId="86" fillId="26" borderId="0" xfId="0" applyNumberFormat="1" applyFont="1" applyFill="1" applyAlignment="1">
      <alignment horizontal="center" vertical="center"/>
    </xf>
    <xf numFmtId="0" fontId="32" fillId="26" borderId="0" xfId="0" applyFont="1" applyFill="1" applyAlignment="1">
      <alignment horizontal="center" vertical="center"/>
    </xf>
    <xf numFmtId="0" fontId="57" fillId="14" borderId="0" xfId="0" applyFont="1" applyFill="1" applyAlignment="1">
      <alignment horizontal="left"/>
    </xf>
    <xf numFmtId="0" fontId="57" fillId="14" borderId="0" xfId="0" applyFont="1" applyFill="1"/>
    <xf numFmtId="0" fontId="19" fillId="14" borderId="0" xfId="0" applyFont="1" applyFill="1"/>
    <xf numFmtId="0" fontId="57" fillId="14" borderId="0" xfId="0" applyFont="1" applyFill="1" applyAlignment="1">
      <alignment horizontal="left" vertical="center"/>
    </xf>
    <xf numFmtId="0" fontId="57" fillId="14" borderId="0" xfId="0" applyFont="1" applyFill="1" applyAlignment="1">
      <alignment vertical="center"/>
    </xf>
    <xf numFmtId="0" fontId="19" fillId="14" borderId="0" xfId="0" applyFont="1" applyFill="1" applyAlignment="1">
      <alignment vertical="center"/>
    </xf>
    <xf numFmtId="0" fontId="6" fillId="20" borderId="0" xfId="0" applyFont="1" applyFill="1" applyAlignment="1">
      <alignment horizontal="left"/>
    </xf>
    <xf numFmtId="1" fontId="42" fillId="20" borderId="0" xfId="0" applyNumberFormat="1" applyFont="1" applyFill="1"/>
    <xf numFmtId="0" fontId="6" fillId="20" borderId="0" xfId="0" applyFont="1" applyFill="1" applyAlignment="1">
      <alignment horizontal="center" vertical="center"/>
    </xf>
    <xf numFmtId="1" fontId="42" fillId="20" borderId="0" xfId="0" applyNumberFormat="1" applyFont="1" applyFill="1" applyAlignment="1">
      <alignment horizontal="center" vertical="center"/>
    </xf>
    <xf numFmtId="1" fontId="6" fillId="13" borderId="0" xfId="0" applyNumberFormat="1" applyFont="1" applyFill="1" applyAlignment="1">
      <alignment horizontal="left"/>
    </xf>
    <xf numFmtId="1" fontId="7" fillId="13" borderId="0" xfId="0" applyNumberFormat="1" applyFont="1" applyFill="1"/>
    <xf numFmtId="1" fontId="100" fillId="7" borderId="0" xfId="0" applyNumberFormat="1" applyFont="1" applyFill="1" applyAlignment="1">
      <alignment horizontal="center" vertical="center"/>
    </xf>
    <xf numFmtId="0" fontId="101" fillId="2" borderId="0" xfId="0" applyFont="1" applyFill="1" applyAlignment="1">
      <alignment horizontal="left"/>
    </xf>
    <xf numFmtId="1" fontId="101" fillId="2" borderId="0" xfId="0" applyNumberFormat="1" applyFont="1" applyFill="1" applyAlignment="1">
      <alignment vertical="center"/>
    </xf>
    <xf numFmtId="1" fontId="102" fillId="27" borderId="0" xfId="0" applyNumberFormat="1" applyFont="1" applyFill="1" applyAlignment="1">
      <alignment horizontal="center" vertical="center"/>
    </xf>
    <xf numFmtId="0" fontId="15" fillId="2" borderId="0" xfId="0" applyFont="1" applyFill="1"/>
    <xf numFmtId="1" fontId="37" fillId="2" borderId="0" xfId="0" applyNumberFormat="1" applyFont="1" applyFill="1" applyAlignment="1">
      <alignment horizontal="center" vertical="center"/>
    </xf>
    <xf numFmtId="1" fontId="37" fillId="2" borderId="0" xfId="0" applyNumberFormat="1" applyFont="1" applyFill="1"/>
    <xf numFmtId="1" fontId="103" fillId="2" borderId="0" xfId="0" applyNumberFormat="1" applyFont="1" applyFill="1" applyAlignment="1">
      <alignment horizontal="center" vertical="center"/>
    </xf>
    <xf numFmtId="0" fontId="22" fillId="2" borderId="0" xfId="0" applyFont="1" applyFill="1" applyAlignment="1">
      <alignment horizontal="left"/>
    </xf>
    <xf numFmtId="1" fontId="99" fillId="7" borderId="0" xfId="0" applyNumberFormat="1" applyFont="1" applyFill="1"/>
    <xf numFmtId="0" fontId="15" fillId="14" borderId="0" xfId="0" applyFont="1" applyFill="1" applyAlignment="1">
      <alignment horizontal="left" vertical="center" wrapText="1"/>
    </xf>
    <xf numFmtId="1" fontId="45" fillId="2" borderId="0" xfId="0" applyNumberFormat="1" applyFont="1" applyFill="1" applyAlignment="1">
      <alignment vertical="center"/>
    </xf>
    <xf numFmtId="1" fontId="41" fillId="0" borderId="0" xfId="0" applyNumberFormat="1" applyFont="1" applyAlignment="1">
      <alignment vertical="center"/>
    </xf>
    <xf numFmtId="1" fontId="41" fillId="7" borderId="0" xfId="0" applyNumberFormat="1" applyFont="1" applyFill="1" applyAlignment="1">
      <alignment vertical="center"/>
    </xf>
    <xf numFmtId="0" fontId="65" fillId="9" borderId="0" xfId="0" applyFont="1" applyFill="1" applyAlignment="1">
      <alignment horizontal="left"/>
    </xf>
    <xf numFmtId="165" fontId="12" fillId="2" borderId="0" xfId="0" applyNumberFormat="1" applyFont="1" applyFill="1" applyAlignment="1">
      <alignment vertical="center"/>
    </xf>
    <xf numFmtId="0" fontId="11" fillId="28" borderId="2" xfId="0" applyFont="1" applyFill="1" applyBorder="1" applyAlignment="1">
      <alignment horizontal="center" vertical="center"/>
    </xf>
    <xf numFmtId="0" fontId="11" fillId="28" borderId="0" xfId="0" applyFont="1" applyFill="1" applyAlignment="1">
      <alignment horizontal="center" vertical="center"/>
    </xf>
    <xf numFmtId="0" fontId="11" fillId="28" borderId="17" xfId="0" applyFont="1" applyFill="1" applyBorder="1" applyAlignment="1">
      <alignment horizontal="center" vertical="center"/>
    </xf>
    <xf numFmtId="0" fontId="11" fillId="11" borderId="0" xfId="0" applyFont="1" applyFill="1" applyAlignment="1">
      <alignment horizontal="center" vertical="center"/>
    </xf>
    <xf numFmtId="0" fontId="11" fillId="11" borderId="2" xfId="0" applyFont="1" applyFill="1" applyBorder="1" applyAlignment="1">
      <alignment horizontal="center" vertical="center"/>
    </xf>
    <xf numFmtId="0" fontId="88" fillId="16" borderId="2" xfId="0" applyFont="1" applyFill="1" applyBorder="1" applyAlignment="1">
      <alignment horizontal="left" vertical="center" wrapText="1"/>
    </xf>
    <xf numFmtId="1" fontId="37" fillId="16" borderId="0" xfId="0" applyNumberFormat="1" applyFont="1" applyFill="1" applyAlignment="1">
      <alignment vertical="center"/>
    </xf>
    <xf numFmtId="0" fontId="37" fillId="16" borderId="2" xfId="0" applyFont="1" applyFill="1" applyBorder="1" applyAlignment="1">
      <alignment vertical="center"/>
    </xf>
    <xf numFmtId="165" fontId="37" fillId="16" borderId="5" xfId="0" applyNumberFormat="1" applyFont="1" applyFill="1" applyBorder="1" applyAlignment="1">
      <alignment vertical="center"/>
    </xf>
    <xf numFmtId="164" fontId="37" fillId="16" borderId="17" xfId="0" applyNumberFormat="1" applyFont="1" applyFill="1" applyBorder="1" applyAlignment="1">
      <alignment vertical="center"/>
    </xf>
    <xf numFmtId="1" fontId="37" fillId="16" borderId="16" xfId="0" applyNumberFormat="1" applyFont="1" applyFill="1" applyBorder="1" applyAlignment="1">
      <alignment horizontal="center" vertical="center"/>
    </xf>
    <xf numFmtId="0" fontId="37" fillId="16" borderId="17" xfId="0" applyFont="1" applyFill="1" applyBorder="1" applyAlignment="1">
      <alignment vertical="center"/>
    </xf>
    <xf numFmtId="1" fontId="37" fillId="16" borderId="16" xfId="0" applyNumberFormat="1" applyFont="1" applyFill="1" applyBorder="1" applyAlignment="1">
      <alignment vertical="center"/>
    </xf>
    <xf numFmtId="0" fontId="37" fillId="16" borderId="0" xfId="0" applyFont="1" applyFill="1" applyAlignment="1">
      <alignment vertical="center"/>
    </xf>
    <xf numFmtId="49" fontId="37" fillId="16" borderId="0" xfId="0" applyNumberFormat="1" applyFont="1" applyFill="1" applyAlignment="1">
      <alignment horizontal="left" vertical="center" wrapText="1"/>
    </xf>
    <xf numFmtId="1" fontId="88" fillId="16" borderId="5" xfId="0" applyNumberFormat="1" applyFont="1" applyFill="1" applyBorder="1" applyAlignment="1">
      <alignment horizontal="center" vertical="center"/>
    </xf>
    <xf numFmtId="9" fontId="88" fillId="16" borderId="0" xfId="1" applyFont="1" applyFill="1" applyBorder="1" applyAlignment="1">
      <alignment horizontal="center" vertical="center"/>
    </xf>
    <xf numFmtId="1" fontId="88" fillId="16" borderId="5" xfId="1" applyNumberFormat="1" applyFont="1" applyFill="1" applyBorder="1" applyAlignment="1">
      <alignment horizontal="center" vertical="center"/>
    </xf>
    <xf numFmtId="164" fontId="88" fillId="16" borderId="2" xfId="1" applyNumberFormat="1" applyFont="1" applyFill="1" applyBorder="1" applyAlignment="1">
      <alignment horizontal="center" vertical="center"/>
    </xf>
    <xf numFmtId="9" fontId="88" fillId="16" borderId="17" xfId="1" applyFont="1" applyFill="1" applyBorder="1" applyAlignment="1">
      <alignment horizontal="center" vertical="center"/>
    </xf>
    <xf numFmtId="49" fontId="37" fillId="16" borderId="4" xfId="0" applyNumberFormat="1" applyFont="1" applyFill="1" applyBorder="1" applyAlignment="1">
      <alignment horizontal="left" vertical="center" wrapText="1"/>
    </xf>
    <xf numFmtId="1" fontId="37" fillId="16" borderId="6" xfId="0" applyNumberFormat="1" applyFont="1" applyFill="1" applyBorder="1" applyAlignment="1">
      <alignment horizontal="center" vertical="center"/>
    </xf>
    <xf numFmtId="1" fontId="37" fillId="16" borderId="4" xfId="0" applyNumberFormat="1" applyFont="1" applyFill="1" applyBorder="1" applyAlignment="1">
      <alignment horizontal="center" vertical="center"/>
    </xf>
    <xf numFmtId="1" fontId="88" fillId="16" borderId="6" xfId="0" applyNumberFormat="1" applyFont="1" applyFill="1" applyBorder="1" applyAlignment="1">
      <alignment horizontal="center" vertical="center"/>
    </xf>
    <xf numFmtId="164" fontId="88" fillId="16" borderId="18" xfId="1" applyNumberFormat="1" applyFont="1" applyFill="1" applyBorder="1" applyAlignment="1">
      <alignment horizontal="center" vertical="center"/>
    </xf>
    <xf numFmtId="9" fontId="88" fillId="16" borderId="22" xfId="1" applyFont="1" applyFill="1" applyBorder="1" applyAlignment="1">
      <alignment horizontal="center" vertical="center"/>
    </xf>
    <xf numFmtId="9" fontId="88" fillId="16" borderId="21" xfId="1" applyFont="1" applyFill="1" applyBorder="1" applyAlignment="1">
      <alignment horizontal="center" vertical="center"/>
    </xf>
    <xf numFmtId="0" fontId="88" fillId="18" borderId="2" xfId="0" applyFont="1" applyFill="1" applyBorder="1" applyAlignment="1">
      <alignment horizontal="left" vertical="center" wrapText="1"/>
    </xf>
    <xf numFmtId="1" fontId="88" fillId="18" borderId="6" xfId="0" applyNumberFormat="1" applyFont="1" applyFill="1" applyBorder="1" applyAlignment="1">
      <alignment horizontal="center" vertical="center"/>
    </xf>
    <xf numFmtId="9" fontId="88" fillId="18" borderId="9" xfId="1" applyFont="1" applyFill="1" applyBorder="1" applyAlignment="1">
      <alignment horizontal="center" vertical="center"/>
    </xf>
    <xf numFmtId="2" fontId="88" fillId="18" borderId="6" xfId="1" applyNumberFormat="1" applyFont="1" applyFill="1" applyBorder="1" applyAlignment="1">
      <alignment horizontal="center" vertical="center"/>
    </xf>
    <xf numFmtId="173" fontId="88" fillId="18" borderId="4" xfId="1" applyNumberFormat="1" applyFont="1" applyFill="1" applyBorder="1" applyAlignment="1">
      <alignment horizontal="center" vertical="center"/>
    </xf>
    <xf numFmtId="164" fontId="88" fillId="18" borderId="18" xfId="1" applyNumberFormat="1" applyFont="1" applyFill="1" applyBorder="1" applyAlignment="1">
      <alignment horizontal="center" vertical="center"/>
    </xf>
    <xf numFmtId="1" fontId="88" fillId="18" borderId="19" xfId="0" applyNumberFormat="1" applyFont="1" applyFill="1" applyBorder="1" applyAlignment="1">
      <alignment horizontal="center" vertical="center"/>
    </xf>
    <xf numFmtId="1" fontId="106" fillId="18" borderId="19" xfId="0" applyNumberFormat="1" applyFont="1" applyFill="1" applyBorder="1" applyAlignment="1">
      <alignment horizontal="center" vertical="center"/>
    </xf>
    <xf numFmtId="164" fontId="95" fillId="18" borderId="3" xfId="1" applyNumberFormat="1" applyFont="1" applyFill="1" applyBorder="1" applyAlignment="1">
      <alignment horizontal="center" vertical="center"/>
    </xf>
    <xf numFmtId="0" fontId="88" fillId="17" borderId="4" xfId="0" applyFont="1" applyFill="1" applyBorder="1" applyAlignment="1">
      <alignment horizontal="left" vertical="center" wrapText="1"/>
    </xf>
    <xf numFmtId="1" fontId="88" fillId="17" borderId="6" xfId="0" applyNumberFormat="1" applyFont="1" applyFill="1" applyBorder="1" applyAlignment="1">
      <alignment horizontal="center" vertical="center"/>
    </xf>
    <xf numFmtId="9" fontId="88" fillId="17" borderId="4" xfId="1" applyFont="1" applyFill="1" applyBorder="1" applyAlignment="1">
      <alignment horizontal="center" vertical="center"/>
    </xf>
    <xf numFmtId="1" fontId="88" fillId="17" borderId="6" xfId="1" applyNumberFormat="1" applyFont="1" applyFill="1" applyBorder="1" applyAlignment="1">
      <alignment horizontal="center" vertical="center"/>
    </xf>
    <xf numFmtId="164" fontId="88" fillId="17" borderId="4" xfId="1" applyNumberFormat="1" applyFont="1" applyFill="1" applyBorder="1" applyAlignment="1">
      <alignment horizontal="center" vertical="center"/>
    </xf>
    <xf numFmtId="9" fontId="88" fillId="17" borderId="18" xfId="1" applyFont="1" applyFill="1" applyBorder="1" applyAlignment="1">
      <alignment horizontal="center" vertical="center"/>
    </xf>
    <xf numFmtId="1" fontId="88" fillId="17" borderId="12" xfId="0" applyNumberFormat="1" applyFont="1" applyFill="1" applyBorder="1" applyAlignment="1">
      <alignment horizontal="center" vertical="center"/>
    </xf>
    <xf numFmtId="1" fontId="95" fillId="17" borderId="12" xfId="0" applyNumberFormat="1" applyFont="1" applyFill="1" applyBorder="1" applyAlignment="1">
      <alignment horizontal="center" vertical="center"/>
    </xf>
    <xf numFmtId="9" fontId="95" fillId="17" borderId="3" xfId="1" applyFont="1" applyFill="1" applyBorder="1" applyAlignment="1">
      <alignment horizontal="center" vertical="center"/>
    </xf>
    <xf numFmtId="0" fontId="45" fillId="2" borderId="9" xfId="0" applyFont="1" applyFill="1" applyBorder="1" applyAlignment="1">
      <alignment horizontal="left" vertical="center" wrapText="1"/>
    </xf>
    <xf numFmtId="1" fontId="11" fillId="2" borderId="6" xfId="0" applyNumberFormat="1" applyFont="1" applyFill="1" applyBorder="1" applyAlignment="1">
      <alignment horizontal="center" vertical="center"/>
    </xf>
    <xf numFmtId="10" fontId="45" fillId="2" borderId="9" xfId="1" applyNumberFormat="1" applyFont="1" applyFill="1" applyBorder="1" applyAlignment="1">
      <alignment horizontal="center" vertical="center"/>
    </xf>
    <xf numFmtId="165" fontId="11" fillId="2" borderId="6" xfId="1" applyNumberFormat="1" applyFont="1" applyFill="1" applyBorder="1" applyAlignment="1">
      <alignment horizontal="center" vertical="center"/>
    </xf>
    <xf numFmtId="164" fontId="11" fillId="2" borderId="4" xfId="1" applyNumberFormat="1" applyFont="1" applyFill="1" applyBorder="1" applyAlignment="1">
      <alignment horizontal="center" vertical="center"/>
    </xf>
    <xf numFmtId="165" fontId="11" fillId="2" borderId="6" xfId="0" applyNumberFormat="1" applyFont="1" applyFill="1" applyBorder="1" applyAlignment="1">
      <alignment horizontal="center" vertical="center"/>
    </xf>
    <xf numFmtId="9" fontId="11" fillId="2" borderId="18" xfId="1" applyFont="1" applyFill="1" applyBorder="1" applyAlignment="1">
      <alignment horizontal="center" vertical="center"/>
    </xf>
    <xf numFmtId="165" fontId="11" fillId="2" borderId="12" xfId="0" applyNumberFormat="1" applyFont="1" applyFill="1" applyBorder="1" applyAlignment="1">
      <alignment horizontal="center" vertical="center"/>
    </xf>
    <xf numFmtId="164" fontId="45" fillId="2" borderId="20" xfId="1" applyNumberFormat="1" applyFont="1" applyFill="1" applyBorder="1" applyAlignment="1">
      <alignment horizontal="center" vertical="center"/>
    </xf>
    <xf numFmtId="2" fontId="11" fillId="2" borderId="12" xfId="0" applyNumberFormat="1" applyFont="1" applyFill="1" applyBorder="1" applyAlignment="1">
      <alignment horizontal="center" vertical="center"/>
    </xf>
    <xf numFmtId="0" fontId="104" fillId="2" borderId="9" xfId="0" applyFont="1" applyFill="1" applyBorder="1" applyAlignment="1">
      <alignment horizontal="left" vertical="center" wrapText="1"/>
    </xf>
    <xf numFmtId="1" fontId="24" fillId="2" borderId="6" xfId="0" applyNumberFormat="1" applyFont="1" applyFill="1" applyBorder="1" applyAlignment="1">
      <alignment horizontal="center" vertical="center"/>
    </xf>
    <xf numFmtId="9" fontId="104" fillId="2" borderId="9" xfId="1" applyFont="1" applyFill="1" applyBorder="1" applyAlignment="1">
      <alignment horizontal="center" vertical="center"/>
    </xf>
    <xf numFmtId="1" fontId="24" fillId="2" borderId="6" xfId="1" applyNumberFormat="1" applyFont="1" applyFill="1" applyBorder="1" applyAlignment="1">
      <alignment horizontal="center" vertical="center"/>
    </xf>
    <xf numFmtId="164" fontId="24" fillId="2" borderId="4" xfId="1" applyNumberFormat="1" applyFont="1" applyFill="1" applyBorder="1" applyAlignment="1">
      <alignment horizontal="center" vertical="center"/>
    </xf>
    <xf numFmtId="164" fontId="24" fillId="2" borderId="18" xfId="1" applyNumberFormat="1" applyFont="1" applyFill="1" applyBorder="1" applyAlignment="1">
      <alignment horizontal="center" vertical="center"/>
    </xf>
    <xf numFmtId="165" fontId="24" fillId="2" borderId="12" xfId="0" applyNumberFormat="1" applyFont="1" applyFill="1" applyBorder="1" applyAlignment="1">
      <alignment horizontal="center" vertical="center"/>
    </xf>
    <xf numFmtId="166" fontId="104" fillId="2" borderId="20" xfId="1" applyNumberFormat="1" applyFont="1" applyFill="1" applyBorder="1" applyAlignment="1">
      <alignment horizontal="center" vertical="center"/>
    </xf>
    <xf numFmtId="1" fontId="24" fillId="2" borderId="12" xfId="0" applyNumberFormat="1" applyFont="1" applyFill="1" applyBorder="1" applyAlignment="1">
      <alignment horizontal="center" vertical="center"/>
    </xf>
    <xf numFmtId="164" fontId="104" fillId="2" borderId="8" xfId="1" applyNumberFormat="1" applyFont="1" applyFill="1" applyBorder="1" applyAlignment="1">
      <alignment horizontal="center" vertical="center"/>
    </xf>
    <xf numFmtId="0" fontId="74" fillId="13" borderId="0" xfId="0" applyFont="1" applyFill="1" applyAlignment="1">
      <alignment horizontal="center" vertical="center"/>
    </xf>
    <xf numFmtId="0" fontId="107" fillId="13" borderId="0" xfId="0" applyFont="1" applyFill="1" applyAlignment="1">
      <alignment horizontal="center" vertical="center"/>
    </xf>
    <xf numFmtId="0" fontId="74" fillId="13" borderId="0" xfId="0" applyFont="1" applyFill="1" applyAlignment="1">
      <alignment vertical="top"/>
    </xf>
    <xf numFmtId="1" fontId="74" fillId="13" borderId="0" xfId="0" applyNumberFormat="1" applyFont="1" applyFill="1" applyAlignment="1">
      <alignment horizontal="center" vertical="center"/>
    </xf>
    <xf numFmtId="1" fontId="107" fillId="13" borderId="0" xfId="0" applyNumberFormat="1" applyFont="1" applyFill="1" applyAlignment="1">
      <alignment horizontal="center" vertical="center"/>
    </xf>
    <xf numFmtId="1" fontId="108" fillId="13" borderId="0" xfId="0" applyNumberFormat="1" applyFont="1" applyFill="1" applyAlignment="1">
      <alignment horizontal="center" vertical="center"/>
    </xf>
    <xf numFmtId="1" fontId="109" fillId="27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right"/>
    </xf>
    <xf numFmtId="1" fontId="6" fillId="0" borderId="0" xfId="0" applyNumberFormat="1" applyFont="1" applyAlignment="1">
      <alignment horizontal="center" vertical="center"/>
    </xf>
    <xf numFmtId="2" fontId="32" fillId="0" borderId="0" xfId="0" applyNumberFormat="1" applyFont="1" applyAlignment="1">
      <alignment horizontal="right"/>
    </xf>
    <xf numFmtId="1" fontId="110" fillId="13" borderId="0" xfId="0" applyNumberFormat="1" applyFont="1" applyFill="1" applyAlignment="1">
      <alignment horizontal="center" vertical="center"/>
    </xf>
    <xf numFmtId="1" fontId="93" fillId="2" borderId="0" xfId="0" applyNumberFormat="1" applyFont="1" applyFill="1" applyAlignment="1">
      <alignment vertical="center"/>
    </xf>
    <xf numFmtId="1" fontId="11" fillId="27" borderId="0" xfId="0" applyNumberFormat="1" applyFont="1" applyFill="1" applyAlignment="1">
      <alignment horizontal="center" vertical="center"/>
    </xf>
    <xf numFmtId="1" fontId="32" fillId="27" borderId="0" xfId="0" applyNumberFormat="1" applyFont="1" applyFill="1" applyAlignment="1">
      <alignment horizontal="center" vertical="center"/>
    </xf>
    <xf numFmtId="1" fontId="24" fillId="27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vertical="center"/>
    </xf>
    <xf numFmtId="0" fontId="41" fillId="28" borderId="0" xfId="0" applyFont="1" applyFill="1" applyAlignment="1">
      <alignment horizontal="center" vertical="center"/>
    </xf>
    <xf numFmtId="1" fontId="13" fillId="2" borderId="3" xfId="1" applyNumberFormat="1" applyFont="1" applyFill="1" applyBorder="1" applyAlignment="1">
      <alignment horizontal="center" vertical="center"/>
    </xf>
    <xf numFmtId="9" fontId="45" fillId="2" borderId="8" xfId="1" applyFont="1" applyFill="1" applyBorder="1" applyAlignment="1">
      <alignment horizontal="center" vertical="center"/>
    </xf>
    <xf numFmtId="164" fontId="48" fillId="2" borderId="0" xfId="1" applyNumberFormat="1" applyFont="1" applyFill="1" applyAlignment="1">
      <alignment horizontal="center" vertical="center"/>
    </xf>
    <xf numFmtId="0" fontId="61" fillId="28" borderId="0" xfId="0" applyFont="1" applyFill="1" applyAlignment="1">
      <alignment vertical="center" wrapText="1"/>
    </xf>
    <xf numFmtId="0" fontId="61" fillId="28" borderId="0" xfId="0" applyFont="1" applyFill="1" applyAlignment="1">
      <alignment horizontal="center" vertical="center" wrapText="1"/>
    </xf>
    <xf numFmtId="0" fontId="12" fillId="28" borderId="2" xfId="0" applyFont="1" applyFill="1" applyBorder="1" applyAlignment="1">
      <alignment vertical="center" wrapText="1"/>
    </xf>
    <xf numFmtId="0" fontId="19" fillId="2" borderId="0" xfId="0" applyFont="1" applyFill="1" applyAlignment="1">
      <alignment horizontal="center"/>
    </xf>
    <xf numFmtId="0" fontId="9" fillId="3" borderId="0" xfId="0" applyFont="1" applyFill="1" applyAlignment="1">
      <alignment horizontal="center" wrapText="1"/>
    </xf>
    <xf numFmtId="0" fontId="14" fillId="3" borderId="0" xfId="0" applyFont="1" applyFill="1" applyAlignment="1">
      <alignment horizontal="center" vertical="top" wrapText="1"/>
    </xf>
    <xf numFmtId="1" fontId="37" fillId="16" borderId="0" xfId="0" applyNumberFormat="1" applyFont="1" applyFill="1" applyAlignment="1">
      <alignment horizontal="center" vertical="center"/>
    </xf>
    <xf numFmtId="0" fontId="71" fillId="11" borderId="0" xfId="0" applyFont="1" applyFill="1" applyAlignment="1">
      <alignment horizontal="center" vertical="center"/>
    </xf>
    <xf numFmtId="0" fontId="36" fillId="16" borderId="0" xfId="0" applyFont="1" applyFill="1" applyAlignment="1">
      <alignment horizontal="center"/>
    </xf>
    <xf numFmtId="0" fontId="52" fillId="2" borderId="0" xfId="0" applyFont="1" applyFill="1" applyAlignment="1">
      <alignment horizontal="center" vertical="top"/>
    </xf>
    <xf numFmtId="0" fontId="71" fillId="8" borderId="0" xfId="0" applyFont="1" applyFill="1" applyAlignment="1">
      <alignment horizontal="center" vertical="center"/>
    </xf>
    <xf numFmtId="0" fontId="71" fillId="6" borderId="0" xfId="0" applyFont="1" applyFill="1" applyAlignment="1">
      <alignment horizontal="center" vertical="center"/>
    </xf>
    <xf numFmtId="0" fontId="9" fillId="17" borderId="0" xfId="0" applyFont="1" applyFill="1" applyAlignment="1">
      <alignment horizontal="center" vertical="center"/>
    </xf>
    <xf numFmtId="0" fontId="71" fillId="19" borderId="0" xfId="0" applyFont="1" applyFill="1" applyAlignment="1">
      <alignment horizontal="center" vertical="center"/>
    </xf>
    <xf numFmtId="165" fontId="37" fillId="16" borderId="5" xfId="0" applyNumberFormat="1" applyFont="1" applyFill="1" applyBorder="1" applyAlignment="1">
      <alignment horizontal="center" vertical="center"/>
    </xf>
    <xf numFmtId="0" fontId="36" fillId="16" borderId="0" xfId="0" applyFont="1" applyFill="1" applyAlignment="1">
      <alignment horizontal="center" vertical="top"/>
    </xf>
    <xf numFmtId="0" fontId="45" fillId="28" borderId="0" xfId="0" applyFont="1" applyFill="1"/>
    <xf numFmtId="0" fontId="24" fillId="28" borderId="0" xfId="0" applyFont="1" applyFill="1" applyAlignment="1">
      <alignment horizontal="center" vertical="center" wrapText="1"/>
    </xf>
    <xf numFmtId="0" fontId="24" fillId="28" borderId="0" xfId="0" applyFont="1" applyFill="1" applyAlignment="1">
      <alignment vertical="center" wrapText="1"/>
    </xf>
    <xf numFmtId="0" fontId="11" fillId="39" borderId="0" xfId="0" applyFont="1" applyFill="1" applyAlignment="1">
      <alignment horizontal="center" vertical="center"/>
    </xf>
    <xf numFmtId="0" fontId="11" fillId="39" borderId="2" xfId="0" applyFont="1" applyFill="1" applyBorder="1" applyAlignment="1">
      <alignment horizontal="center" vertical="center"/>
    </xf>
    <xf numFmtId="0" fontId="11" fillId="39" borderId="17" xfId="0" applyFont="1" applyFill="1" applyBorder="1" applyAlignment="1">
      <alignment horizontal="center" vertical="center"/>
    </xf>
    <xf numFmtId="0" fontId="11" fillId="40" borderId="0" xfId="0" applyFont="1" applyFill="1" applyAlignment="1">
      <alignment horizontal="center" vertical="center"/>
    </xf>
    <xf numFmtId="0" fontId="11" fillId="40" borderId="2" xfId="0" applyFont="1" applyFill="1" applyBorder="1" applyAlignment="1">
      <alignment horizontal="center" vertical="center"/>
    </xf>
    <xf numFmtId="0" fontId="9" fillId="18" borderId="0" xfId="0" applyFont="1" applyFill="1" applyAlignment="1">
      <alignment vertical="center"/>
    </xf>
    <xf numFmtId="0" fontId="9" fillId="18" borderId="13" xfId="0" applyFont="1" applyFill="1" applyBorder="1" applyAlignment="1">
      <alignment vertical="center"/>
    </xf>
    <xf numFmtId="0" fontId="9" fillId="18" borderId="0" xfId="0" applyFont="1" applyFill="1" applyAlignment="1">
      <alignment horizontal="center" vertical="center"/>
    </xf>
    <xf numFmtId="0" fontId="45" fillId="41" borderId="0" xfId="0" applyFont="1" applyFill="1"/>
    <xf numFmtId="0" fontId="24" fillId="41" borderId="0" xfId="0" applyFont="1" applyFill="1" applyAlignment="1">
      <alignment horizontal="center" vertical="center" wrapText="1"/>
    </xf>
    <xf numFmtId="0" fontId="24" fillId="41" borderId="0" xfId="0" applyFont="1" applyFill="1" applyAlignment="1">
      <alignment vertical="center" wrapText="1"/>
    </xf>
    <xf numFmtId="0" fontId="11" fillId="41" borderId="0" xfId="0" applyFont="1" applyFill="1" applyAlignment="1">
      <alignment horizontal="center" vertical="center"/>
    </xf>
    <xf numFmtId="0" fontId="11" fillId="41" borderId="2" xfId="0" applyFont="1" applyFill="1" applyBorder="1" applyAlignment="1">
      <alignment horizontal="center" vertical="center"/>
    </xf>
    <xf numFmtId="0" fontId="11" fillId="41" borderId="17" xfId="0" applyFont="1" applyFill="1" applyBorder="1" applyAlignment="1">
      <alignment horizontal="center" vertical="center"/>
    </xf>
    <xf numFmtId="0" fontId="11" fillId="42" borderId="0" xfId="0" applyFont="1" applyFill="1" applyAlignment="1">
      <alignment horizontal="center" vertical="center"/>
    </xf>
    <xf numFmtId="0" fontId="45" fillId="43" borderId="0" xfId="0" applyFont="1" applyFill="1"/>
    <xf numFmtId="0" fontId="24" fillId="43" borderId="0" xfId="0" applyFont="1" applyFill="1" applyAlignment="1">
      <alignment horizontal="center" vertical="center" wrapText="1"/>
    </xf>
    <xf numFmtId="0" fontId="24" fillId="43" borderId="0" xfId="0" applyFont="1" applyFill="1" applyAlignment="1">
      <alignment vertical="center" wrapText="1"/>
    </xf>
    <xf numFmtId="0" fontId="11" fillId="43" borderId="0" xfId="0" applyFont="1" applyFill="1" applyAlignment="1">
      <alignment horizontal="center" vertical="center"/>
    </xf>
    <xf numFmtId="0" fontId="11" fillId="43" borderId="2" xfId="0" applyFont="1" applyFill="1" applyBorder="1" applyAlignment="1">
      <alignment horizontal="center" vertical="center"/>
    </xf>
    <xf numFmtId="0" fontId="11" fillId="43" borderId="17" xfId="0" applyFont="1" applyFill="1" applyBorder="1" applyAlignment="1">
      <alignment horizontal="center" vertical="center"/>
    </xf>
    <xf numFmtId="0" fontId="11" fillId="44" borderId="0" xfId="0" applyFont="1" applyFill="1" applyAlignment="1">
      <alignment horizontal="center" vertical="center"/>
    </xf>
    <xf numFmtId="9" fontId="12" fillId="2" borderId="2" xfId="1" applyFont="1" applyFill="1" applyBorder="1" applyAlignment="1">
      <alignment horizontal="center" vertical="center"/>
    </xf>
    <xf numFmtId="0" fontId="41" fillId="39" borderId="0" xfId="0" applyFont="1" applyFill="1" applyAlignment="1">
      <alignment horizontal="center" vertical="center"/>
    </xf>
    <xf numFmtId="0" fontId="41" fillId="39" borderId="2" xfId="0" applyFont="1" applyFill="1" applyBorder="1" applyAlignment="1">
      <alignment horizontal="center" vertical="center"/>
    </xf>
    <xf numFmtId="0" fontId="41" fillId="40" borderId="0" xfId="0" applyFont="1" applyFill="1" applyAlignment="1">
      <alignment horizontal="center" vertical="center"/>
    </xf>
    <xf numFmtId="0" fontId="41" fillId="40" borderId="2" xfId="0" applyFont="1" applyFill="1" applyBorder="1" applyAlignment="1">
      <alignment horizontal="center" vertical="center"/>
    </xf>
    <xf numFmtId="9" fontId="12" fillId="2" borderId="3" xfId="1" applyFont="1" applyFill="1" applyBorder="1" applyAlignment="1">
      <alignment horizontal="center" vertical="center"/>
    </xf>
    <xf numFmtId="0" fontId="44" fillId="2" borderId="0" xfId="0" applyFont="1" applyFill="1" applyAlignment="1">
      <alignment horizontal="left" vertical="center" wrapText="1"/>
    </xf>
    <xf numFmtId="173" fontId="12" fillId="2" borderId="2" xfId="1" applyNumberFormat="1" applyFont="1" applyFill="1" applyBorder="1" applyAlignment="1">
      <alignment horizontal="center" vertical="center"/>
    </xf>
    <xf numFmtId="1" fontId="12" fillId="2" borderId="0" xfId="1" applyNumberFormat="1" applyFont="1" applyFill="1" applyBorder="1" applyAlignment="1">
      <alignment horizontal="center" vertical="center"/>
    </xf>
    <xf numFmtId="0" fontId="71" fillId="45" borderId="0" xfId="0" applyFont="1" applyFill="1" applyAlignment="1">
      <alignment vertical="center"/>
    </xf>
    <xf numFmtId="0" fontId="19" fillId="45" borderId="13" xfId="0" applyFont="1" applyFill="1" applyBorder="1"/>
    <xf numFmtId="9" fontId="69" fillId="2" borderId="0" xfId="1" applyFont="1" applyFill="1" applyAlignment="1">
      <alignment horizontal="center" vertical="center"/>
    </xf>
    <xf numFmtId="0" fontId="71" fillId="43" borderId="0" xfId="0" applyFont="1" applyFill="1" applyAlignment="1">
      <alignment horizontal="left" vertical="center"/>
    </xf>
    <xf numFmtId="0" fontId="71" fillId="43" borderId="0" xfId="0" applyFont="1" applyFill="1" applyAlignment="1">
      <alignment vertical="center"/>
    </xf>
    <xf numFmtId="0" fontId="19" fillId="43" borderId="13" xfId="0" applyFont="1" applyFill="1" applyBorder="1"/>
    <xf numFmtId="1" fontId="23" fillId="2" borderId="0" xfId="0" applyNumberFormat="1" applyFont="1" applyFill="1" applyAlignment="1">
      <alignment horizontal="center" vertical="center"/>
    </xf>
    <xf numFmtId="0" fontId="71" fillId="46" borderId="0" xfId="0" applyFont="1" applyFill="1" applyAlignment="1">
      <alignment vertical="center"/>
    </xf>
    <xf numFmtId="0" fontId="71" fillId="46" borderId="0" xfId="0" applyFont="1" applyFill="1" applyAlignment="1">
      <alignment horizontal="left" vertical="center"/>
    </xf>
    <xf numFmtId="0" fontId="19" fillId="46" borderId="13" xfId="0" applyFont="1" applyFill="1" applyBorder="1"/>
    <xf numFmtId="0" fontId="82" fillId="2" borderId="0" xfId="0" applyFont="1" applyFill="1" applyAlignment="1">
      <alignment vertical="center"/>
    </xf>
    <xf numFmtId="1" fontId="88" fillId="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112" fillId="27" borderId="0" xfId="0" applyFont="1" applyFill="1" applyAlignment="1">
      <alignment vertical="center"/>
    </xf>
    <xf numFmtId="0" fontId="113" fillId="27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72" fillId="16" borderId="0" xfId="0" applyFont="1" applyFill="1" applyAlignment="1">
      <alignment vertical="top"/>
    </xf>
    <xf numFmtId="9" fontId="19" fillId="2" borderId="0" xfId="1" applyFont="1" applyFill="1"/>
    <xf numFmtId="9" fontId="13" fillId="2" borderId="0" xfId="1" applyFont="1" applyFill="1" applyAlignment="1">
      <alignment vertical="center"/>
    </xf>
    <xf numFmtId="0" fontId="115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12" borderId="0" xfId="0" applyFill="1" applyAlignment="1">
      <alignment vertical="center" wrapText="1"/>
    </xf>
    <xf numFmtId="0" fontId="114" fillId="9" borderId="14" xfId="0" applyFont="1" applyFill="1" applyBorder="1" applyAlignment="1">
      <alignment vertical="center" wrapText="1"/>
    </xf>
    <xf numFmtId="0" fontId="114" fillId="9" borderId="0" xfId="0" applyFont="1" applyFill="1" applyAlignment="1">
      <alignment vertical="center" wrapText="1"/>
    </xf>
    <xf numFmtId="9" fontId="6" fillId="2" borderId="0" xfId="1" applyFont="1" applyFill="1" applyAlignment="1">
      <alignment vertical="center"/>
    </xf>
    <xf numFmtId="1" fontId="116" fillId="13" borderId="0" xfId="0" applyNumberFormat="1" applyFont="1" applyFill="1" applyAlignment="1">
      <alignment horizontal="left" vertical="center"/>
    </xf>
    <xf numFmtId="0" fontId="116" fillId="13" borderId="0" xfId="0" applyFont="1" applyFill="1" applyAlignment="1">
      <alignment horizontal="left"/>
    </xf>
    <xf numFmtId="0" fontId="116" fillId="2" borderId="0" xfId="0" applyFont="1" applyFill="1" applyAlignment="1">
      <alignment vertical="center"/>
    </xf>
    <xf numFmtId="1" fontId="116" fillId="2" borderId="0" xfId="0" applyNumberFormat="1" applyFont="1" applyFill="1" applyAlignment="1">
      <alignment horizontal="left" vertical="center"/>
    </xf>
    <xf numFmtId="1" fontId="117" fillId="2" borderId="0" xfId="0" applyNumberFormat="1" applyFont="1" applyFill="1" applyAlignment="1">
      <alignment horizontal="left" vertical="center"/>
    </xf>
    <xf numFmtId="1" fontId="118" fillId="2" borderId="0" xfId="0" applyNumberFormat="1" applyFont="1" applyFill="1" applyAlignment="1">
      <alignment vertical="center"/>
    </xf>
    <xf numFmtId="0" fontId="116" fillId="13" borderId="0" xfId="0" applyFont="1" applyFill="1"/>
    <xf numFmtId="1" fontId="116" fillId="13" borderId="0" xfId="0" applyNumberFormat="1" applyFont="1" applyFill="1" applyAlignment="1">
      <alignment horizontal="center" vertical="center"/>
    </xf>
    <xf numFmtId="0" fontId="117" fillId="2" borderId="0" xfId="0" applyFont="1" applyFill="1" applyAlignment="1">
      <alignment horizontal="left" vertical="center"/>
    </xf>
    <xf numFmtId="0" fontId="116" fillId="2" borderId="0" xfId="0" applyFont="1" applyFill="1" applyAlignment="1">
      <alignment horizontal="left" vertical="center"/>
    </xf>
    <xf numFmtId="1" fontId="116" fillId="2" borderId="0" xfId="0" applyNumberFormat="1" applyFont="1" applyFill="1" applyAlignment="1">
      <alignment horizontal="center" vertical="center"/>
    </xf>
    <xf numFmtId="0" fontId="117" fillId="2" borderId="0" xfId="0" applyFont="1" applyFill="1"/>
    <xf numFmtId="0" fontId="116" fillId="20" borderId="0" xfId="0" applyFont="1" applyFill="1" applyAlignment="1">
      <alignment horizontal="left"/>
    </xf>
    <xf numFmtId="0" fontId="116" fillId="20" borderId="0" xfId="0" applyFont="1" applyFill="1" applyAlignment="1">
      <alignment horizontal="center" vertical="center"/>
    </xf>
    <xf numFmtId="0" fontId="116" fillId="21" borderId="0" xfId="0" applyFont="1" applyFill="1" applyAlignment="1">
      <alignment horizontal="left"/>
    </xf>
    <xf numFmtId="0" fontId="116" fillId="21" borderId="0" xfId="0" applyFont="1" applyFill="1" applyAlignment="1">
      <alignment horizontal="center" vertical="center"/>
    </xf>
    <xf numFmtId="0" fontId="116" fillId="22" borderId="0" xfId="0" applyFont="1" applyFill="1" applyAlignment="1">
      <alignment horizontal="left" wrapText="1"/>
    </xf>
    <xf numFmtId="0" fontId="116" fillId="22" borderId="0" xfId="0" applyFont="1" applyFill="1" applyAlignment="1">
      <alignment horizontal="center" vertical="center" wrapText="1"/>
    </xf>
    <xf numFmtId="0" fontId="117" fillId="22" borderId="0" xfId="0" applyFont="1" applyFill="1" applyAlignment="1">
      <alignment horizontal="center" vertical="center" wrapText="1"/>
    </xf>
    <xf numFmtId="0" fontId="116" fillId="23" borderId="0" xfId="0" applyFont="1" applyFill="1" applyAlignment="1">
      <alignment horizontal="left"/>
    </xf>
    <xf numFmtId="0" fontId="116" fillId="23" borderId="0" xfId="0" applyFont="1" applyFill="1" applyAlignment="1">
      <alignment horizontal="center" vertical="center"/>
    </xf>
    <xf numFmtId="1" fontId="117" fillId="2" borderId="0" xfId="0" applyNumberFormat="1" applyFont="1" applyFill="1" applyAlignment="1">
      <alignment vertical="center"/>
    </xf>
    <xf numFmtId="0" fontId="117" fillId="2" borderId="0" xfId="0" applyFont="1" applyFill="1" applyAlignment="1">
      <alignment vertical="center"/>
    </xf>
    <xf numFmtId="0" fontId="116" fillId="24" borderId="0" xfId="0" applyFont="1" applyFill="1" applyAlignment="1">
      <alignment horizontal="left"/>
    </xf>
    <xf numFmtId="0" fontId="116" fillId="24" borderId="0" xfId="0" applyFont="1" applyFill="1" applyAlignment="1">
      <alignment horizontal="center" vertical="center"/>
    </xf>
    <xf numFmtId="0" fontId="116" fillId="14" borderId="0" xfId="0" applyFont="1" applyFill="1" applyAlignment="1">
      <alignment wrapText="1"/>
    </xf>
    <xf numFmtId="0" fontId="116" fillId="14" borderId="0" xfId="0" applyFont="1" applyFill="1" applyAlignment="1">
      <alignment horizontal="center" vertical="center" wrapText="1"/>
    </xf>
    <xf numFmtId="0" fontId="117" fillId="2" borderId="1" xfId="0" applyFont="1" applyFill="1" applyBorder="1" applyAlignment="1">
      <alignment horizontal="left"/>
    </xf>
    <xf numFmtId="0" fontId="116" fillId="13" borderId="0" xfId="0" applyFont="1" applyFill="1" applyAlignment="1">
      <alignment horizontal="center" vertical="center"/>
    </xf>
    <xf numFmtId="1" fontId="117" fillId="2" borderId="0" xfId="0" applyNumberFormat="1" applyFont="1" applyFill="1" applyAlignment="1">
      <alignment horizontal="center" vertical="center"/>
    </xf>
    <xf numFmtId="0" fontId="116" fillId="16" borderId="0" xfId="0" applyFont="1" applyFill="1"/>
    <xf numFmtId="0" fontId="116" fillId="16" borderId="0" xfId="0" applyFont="1" applyFill="1" applyAlignment="1">
      <alignment horizontal="center" vertical="center" wrapText="1"/>
    </xf>
    <xf numFmtId="1" fontId="116" fillId="2" borderId="0" xfId="0" applyNumberFormat="1" applyFont="1" applyFill="1" applyAlignment="1">
      <alignment vertical="center"/>
    </xf>
    <xf numFmtId="0" fontId="117" fillId="11" borderId="0" xfId="0" applyFont="1" applyFill="1" applyAlignment="1">
      <alignment horizontal="left" vertical="center"/>
    </xf>
    <xf numFmtId="0" fontId="117" fillId="16" borderId="0" xfId="0" applyFont="1" applyFill="1" applyAlignment="1">
      <alignment horizontal="center"/>
    </xf>
    <xf numFmtId="0" fontId="116" fillId="16" borderId="0" xfId="0" applyFont="1" applyFill="1" applyAlignment="1">
      <alignment vertical="center"/>
    </xf>
    <xf numFmtId="0" fontId="116" fillId="17" borderId="0" xfId="0" applyFont="1" applyFill="1"/>
    <xf numFmtId="0" fontId="116" fillId="17" borderId="0" xfId="0" applyFont="1" applyFill="1" applyAlignment="1">
      <alignment vertical="center"/>
    </xf>
    <xf numFmtId="0" fontId="116" fillId="26" borderId="0" xfId="0" applyFont="1" applyFill="1"/>
    <xf numFmtId="0" fontId="116" fillId="26" borderId="0" xfId="0" applyFont="1" applyFill="1" applyAlignment="1">
      <alignment horizontal="center" vertical="center"/>
    </xf>
    <xf numFmtId="0" fontId="117" fillId="2" borderId="1" xfId="0" applyFont="1" applyFill="1" applyBorder="1" applyAlignment="1">
      <alignment horizontal="left" vertical="center"/>
    </xf>
    <xf numFmtId="0" fontId="116" fillId="14" borderId="0" xfId="0" applyFont="1" applyFill="1"/>
    <xf numFmtId="0" fontId="116" fillId="14" borderId="0" xfId="0" applyFont="1" applyFill="1" applyAlignment="1">
      <alignment vertical="center"/>
    </xf>
    <xf numFmtId="0" fontId="0" fillId="4" borderId="0" xfId="0" applyFill="1" applyAlignment="1">
      <alignment horizontal="center" vertical="center" wrapText="1"/>
    </xf>
    <xf numFmtId="0" fontId="77" fillId="39" borderId="0" xfId="0" applyFont="1" applyFill="1" applyAlignment="1">
      <alignment horizontal="center" vertical="center" wrapText="1"/>
    </xf>
    <xf numFmtId="0" fontId="19" fillId="40" borderId="16" xfId="0" applyFont="1" applyFill="1" applyBorder="1" applyAlignment="1">
      <alignment horizontal="center" vertical="center" wrapText="1"/>
    </xf>
    <xf numFmtId="0" fontId="19" fillId="40" borderId="2" xfId="0" applyFont="1" applyFill="1" applyBorder="1" applyAlignment="1">
      <alignment horizontal="center" vertical="center" wrapText="1"/>
    </xf>
    <xf numFmtId="0" fontId="77" fillId="40" borderId="16" xfId="0" applyFont="1" applyFill="1" applyBorder="1" applyAlignment="1">
      <alignment horizontal="center" vertical="center" wrapText="1"/>
    </xf>
    <xf numFmtId="0" fontId="77" fillId="40" borderId="0" xfId="0" applyFont="1" applyFill="1" applyAlignment="1">
      <alignment horizontal="center" vertical="center" wrapText="1"/>
    </xf>
    <xf numFmtId="0" fontId="69" fillId="40" borderId="16" xfId="0" applyFont="1" applyFill="1" applyBorder="1" applyAlignment="1">
      <alignment horizontal="center" vertical="center" wrapText="1"/>
    </xf>
    <xf numFmtId="0" fontId="69" fillId="40" borderId="2" xfId="0" applyFont="1" applyFill="1" applyBorder="1" applyAlignment="1">
      <alignment horizontal="center" vertical="center" wrapText="1"/>
    </xf>
    <xf numFmtId="0" fontId="19" fillId="39" borderId="0" xfId="0" applyFont="1" applyFill="1" applyAlignment="1">
      <alignment horizontal="center" vertical="center" wrapText="1"/>
    </xf>
    <xf numFmtId="0" fontId="19" fillId="39" borderId="2" xfId="0" applyFont="1" applyFill="1" applyBorder="1" applyAlignment="1">
      <alignment horizontal="center" vertical="center" wrapText="1"/>
    </xf>
    <xf numFmtId="0" fontId="19" fillId="39" borderId="5" xfId="0" applyFont="1" applyFill="1" applyBorder="1" applyAlignment="1">
      <alignment horizontal="center" vertical="center" wrapText="1"/>
    </xf>
    <xf numFmtId="0" fontId="19" fillId="39" borderId="17" xfId="0" applyFont="1" applyFill="1" applyBorder="1" applyAlignment="1">
      <alignment horizontal="center" vertical="center" wrapText="1"/>
    </xf>
    <xf numFmtId="0" fontId="69" fillId="11" borderId="16" xfId="0" applyFont="1" applyFill="1" applyBorder="1" applyAlignment="1">
      <alignment horizontal="center" vertical="center" wrapText="1"/>
    </xf>
    <xf numFmtId="0" fontId="69" fillId="11" borderId="2" xfId="0" applyFont="1" applyFill="1" applyBorder="1" applyAlignment="1">
      <alignment horizontal="center" vertical="center" wrapText="1"/>
    </xf>
    <xf numFmtId="0" fontId="69" fillId="11" borderId="5" xfId="0" applyFont="1" applyFill="1" applyBorder="1" applyAlignment="1">
      <alignment horizontal="center" vertical="center" wrapText="1"/>
    </xf>
    <xf numFmtId="0" fontId="69" fillId="11" borderId="0" xfId="0" applyFont="1" applyFill="1" applyAlignment="1">
      <alignment horizontal="center" vertical="center" wrapText="1"/>
    </xf>
    <xf numFmtId="0" fontId="77" fillId="11" borderId="16" xfId="0" applyFont="1" applyFill="1" applyBorder="1" applyAlignment="1">
      <alignment horizontal="center" vertical="center" wrapText="1"/>
    </xf>
    <xf numFmtId="0" fontId="77" fillId="11" borderId="0" xfId="0" applyFont="1" applyFill="1" applyAlignment="1">
      <alignment horizontal="center" vertical="center" wrapText="1"/>
    </xf>
    <xf numFmtId="0" fontId="12" fillId="28" borderId="0" xfId="0" applyFont="1" applyFill="1" applyAlignment="1">
      <alignment horizontal="center" vertical="center" wrapText="1"/>
    </xf>
    <xf numFmtId="0" fontId="12" fillId="28" borderId="17" xfId="0" applyFont="1" applyFill="1" applyBorder="1" applyAlignment="1">
      <alignment horizontal="center" vertical="center" wrapText="1"/>
    </xf>
    <xf numFmtId="0" fontId="77" fillId="28" borderId="0" xfId="0" applyFont="1" applyFill="1" applyAlignment="1">
      <alignment horizontal="center" vertical="center"/>
    </xf>
    <xf numFmtId="0" fontId="77" fillId="28" borderId="17" xfId="0" applyFont="1" applyFill="1" applyBorder="1" applyAlignment="1">
      <alignment horizontal="center" vertical="center"/>
    </xf>
    <xf numFmtId="0" fontId="19" fillId="28" borderId="5" xfId="0" applyFont="1" applyFill="1" applyBorder="1" applyAlignment="1">
      <alignment horizontal="center" vertical="center" wrapText="1"/>
    </xf>
    <xf numFmtId="0" fontId="19" fillId="28" borderId="17" xfId="0" applyFont="1" applyFill="1" applyBorder="1" applyAlignment="1">
      <alignment horizontal="center" vertical="center" wrapText="1"/>
    </xf>
    <xf numFmtId="0" fontId="77" fillId="39" borderId="0" xfId="0" applyFont="1" applyFill="1" applyAlignment="1">
      <alignment horizontal="center" vertical="center"/>
    </xf>
    <xf numFmtId="0" fontId="77" fillId="39" borderId="17" xfId="0" applyFont="1" applyFill="1" applyBorder="1" applyAlignment="1">
      <alignment horizontal="center" vertical="center"/>
    </xf>
    <xf numFmtId="0" fontId="12" fillId="39" borderId="0" xfId="0" applyFont="1" applyFill="1" applyAlignment="1">
      <alignment horizontal="center" vertical="center" wrapText="1"/>
    </xf>
    <xf numFmtId="0" fontId="12" fillId="39" borderId="17" xfId="0" applyFont="1" applyFill="1" applyBorder="1" applyAlignment="1">
      <alignment horizontal="center" vertical="center" wrapText="1"/>
    </xf>
    <xf numFmtId="0" fontId="111" fillId="11" borderId="5" xfId="0" applyFont="1" applyFill="1" applyBorder="1" applyAlignment="1">
      <alignment horizontal="center" vertical="center" wrapText="1"/>
    </xf>
    <xf numFmtId="0" fontId="111" fillId="11" borderId="0" xfId="0" applyFont="1" applyFill="1" applyAlignment="1">
      <alignment horizontal="center" vertical="center" wrapText="1"/>
    </xf>
    <xf numFmtId="0" fontId="111" fillId="28" borderId="5" xfId="0" applyFont="1" applyFill="1" applyBorder="1" applyAlignment="1">
      <alignment horizontal="center" vertical="center"/>
    </xf>
    <xf numFmtId="0" fontId="111" fillId="28" borderId="0" xfId="0" applyFont="1" applyFill="1" applyAlignment="1">
      <alignment horizontal="center" vertical="center"/>
    </xf>
    <xf numFmtId="0" fontId="19" fillId="28" borderId="0" xfId="0" applyFont="1" applyFill="1" applyAlignment="1">
      <alignment horizontal="center" vertical="center" wrapText="1"/>
    </xf>
    <xf numFmtId="0" fontId="19" fillId="28" borderId="2" xfId="0" applyFont="1" applyFill="1" applyBorder="1" applyAlignment="1">
      <alignment horizontal="center" vertical="center" wrapText="1"/>
    </xf>
    <xf numFmtId="0" fontId="19" fillId="11" borderId="16" xfId="0" applyFont="1" applyFill="1" applyBorder="1" applyAlignment="1">
      <alignment horizontal="center" vertical="center" wrapText="1"/>
    </xf>
    <xf numFmtId="0" fontId="19" fillId="11" borderId="2" xfId="0" applyFont="1" applyFill="1" applyBorder="1" applyAlignment="1">
      <alignment horizontal="center" vertical="center" wrapText="1"/>
    </xf>
    <xf numFmtId="0" fontId="19" fillId="11" borderId="5" xfId="0" applyFont="1" applyFill="1" applyBorder="1" applyAlignment="1">
      <alignment horizontal="center" vertical="center" wrapText="1"/>
    </xf>
    <xf numFmtId="0" fontId="19" fillId="11" borderId="0" xfId="0" applyFont="1" applyFill="1" applyAlignment="1">
      <alignment horizontal="center" vertical="center" wrapText="1"/>
    </xf>
    <xf numFmtId="0" fontId="77" fillId="42" borderId="0" xfId="0" applyFont="1" applyFill="1" applyAlignment="1">
      <alignment horizontal="center" vertical="center" wrapText="1"/>
    </xf>
    <xf numFmtId="0" fontId="69" fillId="40" borderId="5" xfId="0" applyFont="1" applyFill="1" applyBorder="1" applyAlignment="1">
      <alignment horizontal="center" vertical="center" wrapText="1"/>
    </xf>
    <xf numFmtId="0" fontId="69" fillId="40" borderId="0" xfId="0" applyFont="1" applyFill="1" applyAlignment="1">
      <alignment horizontal="center" vertical="center" wrapText="1"/>
    </xf>
    <xf numFmtId="0" fontId="19" fillId="40" borderId="5" xfId="0" applyFont="1" applyFill="1" applyBorder="1" applyAlignment="1">
      <alignment horizontal="center" vertical="center" wrapText="1"/>
    </xf>
    <xf numFmtId="0" fontId="19" fillId="40" borderId="0" xfId="0" applyFont="1" applyFill="1" applyAlignment="1">
      <alignment horizontal="center" vertical="center" wrapText="1"/>
    </xf>
    <xf numFmtId="0" fontId="77" fillId="41" borderId="0" xfId="0" applyFont="1" applyFill="1" applyAlignment="1">
      <alignment horizontal="center" vertical="center"/>
    </xf>
    <xf numFmtId="0" fontId="77" fillId="41" borderId="2" xfId="0" applyFont="1" applyFill="1" applyBorder="1" applyAlignment="1">
      <alignment horizontal="center" vertical="center"/>
    </xf>
    <xf numFmtId="0" fontId="12" fillId="43" borderId="0" xfId="0" applyFont="1" applyFill="1" applyAlignment="1">
      <alignment horizontal="center" vertical="center" wrapText="1"/>
    </xf>
    <xf numFmtId="0" fontId="12" fillId="43" borderId="2" xfId="0" applyFont="1" applyFill="1" applyBorder="1" applyAlignment="1">
      <alignment horizontal="center" vertical="center" wrapText="1"/>
    </xf>
    <xf numFmtId="0" fontId="69" fillId="44" borderId="0" xfId="0" applyFont="1" applyFill="1" applyAlignment="1">
      <alignment horizontal="center" vertical="center" wrapText="1"/>
    </xf>
    <xf numFmtId="0" fontId="19" fillId="44" borderId="0" xfId="0" applyFont="1" applyFill="1" applyAlignment="1">
      <alignment horizontal="center" vertical="center" wrapText="1"/>
    </xf>
    <xf numFmtId="0" fontId="12" fillId="41" borderId="0" xfId="0" applyFont="1" applyFill="1" applyAlignment="1">
      <alignment horizontal="center" vertical="center" wrapText="1"/>
    </xf>
    <xf numFmtId="0" fontId="12" fillId="41" borderId="2" xfId="0" applyFont="1" applyFill="1" applyBorder="1" applyAlignment="1">
      <alignment horizontal="center" vertical="center" wrapText="1"/>
    </xf>
    <xf numFmtId="0" fontId="69" fillId="42" borderId="0" xfId="0" applyFont="1" applyFill="1" applyAlignment="1">
      <alignment horizontal="center" vertical="center" wrapText="1"/>
    </xf>
    <xf numFmtId="0" fontId="19" fillId="42" borderId="0" xfId="0" applyFont="1" applyFill="1" applyAlignment="1">
      <alignment horizontal="center" vertical="center" wrapText="1"/>
    </xf>
    <xf numFmtId="0" fontId="19" fillId="41" borderId="5" xfId="0" applyFont="1" applyFill="1" applyBorder="1" applyAlignment="1">
      <alignment horizontal="center" vertical="center" wrapText="1"/>
    </xf>
    <xf numFmtId="0" fontId="19" fillId="41" borderId="2" xfId="0" applyFont="1" applyFill="1" applyBorder="1" applyAlignment="1">
      <alignment horizontal="center" vertical="center" wrapText="1"/>
    </xf>
    <xf numFmtId="0" fontId="19" fillId="43" borderId="0" xfId="0" applyFont="1" applyFill="1" applyAlignment="1">
      <alignment horizontal="center" vertical="center" wrapText="1"/>
    </xf>
    <xf numFmtId="0" fontId="19" fillId="43" borderId="2" xfId="0" applyFont="1" applyFill="1" applyBorder="1" applyAlignment="1">
      <alignment horizontal="center" vertical="center" wrapText="1"/>
    </xf>
    <xf numFmtId="0" fontId="19" fillId="43" borderId="5" xfId="0" applyFont="1" applyFill="1" applyBorder="1" applyAlignment="1">
      <alignment horizontal="center" vertical="center" wrapText="1"/>
    </xf>
    <xf numFmtId="0" fontId="19" fillId="41" borderId="0" xfId="0" applyFont="1" applyFill="1" applyAlignment="1">
      <alignment horizontal="center" vertical="center" wrapText="1"/>
    </xf>
    <xf numFmtId="0" fontId="77" fillId="43" borderId="0" xfId="0" applyFont="1" applyFill="1" applyAlignment="1">
      <alignment horizontal="center" vertical="center"/>
    </xf>
    <xf numFmtId="0" fontId="77" fillId="43" borderId="2" xfId="0" applyFont="1" applyFill="1" applyBorder="1" applyAlignment="1">
      <alignment horizontal="center" vertical="center"/>
    </xf>
    <xf numFmtId="0" fontId="77" fillId="44" borderId="0" xfId="0" applyFont="1" applyFill="1" applyAlignment="1">
      <alignment horizontal="center" vertical="center" wrapText="1"/>
    </xf>
    <xf numFmtId="0" fontId="77" fillId="41" borderId="17" xfId="0" applyFont="1" applyFill="1" applyBorder="1" applyAlignment="1">
      <alignment horizontal="center" vertical="center"/>
    </xf>
    <xf numFmtId="0" fontId="12" fillId="41" borderId="17" xfId="0" applyFont="1" applyFill="1" applyBorder="1" applyAlignment="1">
      <alignment horizontal="center" vertical="center" wrapText="1"/>
    </xf>
    <xf numFmtId="0" fontId="77" fillId="43" borderId="17" xfId="0" applyFont="1" applyFill="1" applyBorder="1" applyAlignment="1">
      <alignment horizontal="center" vertical="center"/>
    </xf>
    <xf numFmtId="0" fontId="12" fillId="43" borderId="17" xfId="0" applyFont="1" applyFill="1" applyBorder="1" applyAlignment="1">
      <alignment horizontal="center" vertical="center" wrapText="1"/>
    </xf>
    <xf numFmtId="0" fontId="19" fillId="43" borderId="17" xfId="0" applyFont="1" applyFill="1" applyBorder="1" applyAlignment="1">
      <alignment horizontal="center" vertical="center" wrapText="1"/>
    </xf>
    <xf numFmtId="0" fontId="19" fillId="41" borderId="17" xfId="0" applyFont="1" applyFill="1" applyBorder="1" applyAlignment="1">
      <alignment horizontal="center" vertical="center" wrapText="1"/>
    </xf>
    <xf numFmtId="0" fontId="111" fillId="39" borderId="0" xfId="0" applyFont="1" applyFill="1" applyAlignment="1">
      <alignment horizontal="center" vertical="center"/>
    </xf>
    <xf numFmtId="0" fontId="111" fillId="40" borderId="5" xfId="0" applyFont="1" applyFill="1" applyBorder="1" applyAlignment="1">
      <alignment horizontal="center" vertical="center" wrapText="1"/>
    </xf>
    <xf numFmtId="0" fontId="111" fillId="40" borderId="0" xfId="0" applyFont="1" applyFill="1" applyAlignment="1">
      <alignment horizontal="center" vertical="center" wrapText="1"/>
    </xf>
    <xf numFmtId="0" fontId="45" fillId="40" borderId="5" xfId="0" applyFont="1" applyFill="1" applyBorder="1" applyAlignment="1">
      <alignment horizontal="center" vertical="center" wrapText="1"/>
    </xf>
    <xf numFmtId="0" fontId="45" fillId="40" borderId="0" xfId="0" applyFont="1" applyFill="1" applyAlignment="1">
      <alignment horizontal="center" vertical="center" wrapText="1"/>
    </xf>
    <xf numFmtId="0" fontId="19" fillId="36" borderId="0" xfId="0" applyFont="1" applyFill="1" applyAlignment="1">
      <alignment horizontal="center" vertical="center" wrapText="1"/>
    </xf>
    <xf numFmtId="1" fontId="13" fillId="2" borderId="0" xfId="1" applyNumberFormat="1" applyFont="1" applyFill="1" applyBorder="1" applyAlignment="1">
      <alignment horizontal="center" vertical="center"/>
    </xf>
    <xf numFmtId="1" fontId="13" fillId="2" borderId="5" xfId="0" applyNumberFormat="1" applyFont="1" applyFill="1" applyBorder="1" applyAlignment="1">
      <alignment horizontal="center" vertical="center"/>
    </xf>
    <xf numFmtId="1" fontId="13" fillId="2" borderId="0" xfId="0" applyNumberFormat="1" applyFont="1" applyFill="1" applyAlignment="1">
      <alignment horizontal="center" vertical="center"/>
    </xf>
    <xf numFmtId="1" fontId="96" fillId="2" borderId="5" xfId="0" applyNumberFormat="1" applyFont="1" applyFill="1" applyBorder="1" applyAlignment="1">
      <alignment horizontal="center" vertical="center"/>
    </xf>
    <xf numFmtId="1" fontId="96" fillId="2" borderId="0" xfId="0" applyNumberFormat="1" applyFont="1" applyFill="1" applyAlignment="1">
      <alignment horizontal="center" vertical="center"/>
    </xf>
    <xf numFmtId="1" fontId="13" fillId="2" borderId="6" xfId="0" applyNumberFormat="1" applyFont="1" applyFill="1" applyBorder="1" applyAlignment="1">
      <alignment horizontal="center" vertical="center"/>
    </xf>
    <xf numFmtId="1" fontId="13" fillId="2" borderId="3" xfId="0" applyNumberFormat="1" applyFont="1" applyFill="1" applyBorder="1" applyAlignment="1">
      <alignment horizontal="center" vertical="center"/>
    </xf>
    <xf numFmtId="1" fontId="12" fillId="2" borderId="12" xfId="0" applyNumberFormat="1" applyFont="1" applyFill="1" applyBorder="1" applyAlignment="1">
      <alignment horizontal="center" vertical="center"/>
    </xf>
    <xf numFmtId="1" fontId="12" fillId="2" borderId="8" xfId="0" applyNumberFormat="1" applyFont="1" applyFill="1" applyBorder="1" applyAlignment="1">
      <alignment horizontal="center" vertical="center"/>
    </xf>
    <xf numFmtId="1" fontId="96" fillId="2" borderId="5" xfId="1" applyNumberFormat="1" applyFont="1" applyFill="1" applyBorder="1" applyAlignment="1">
      <alignment horizontal="center" vertical="center"/>
    </xf>
    <xf numFmtId="1" fontId="96" fillId="2" borderId="0" xfId="1" applyNumberFormat="1" applyFont="1" applyFill="1" applyBorder="1" applyAlignment="1">
      <alignment horizontal="center" vertical="center"/>
    </xf>
    <xf numFmtId="0" fontId="77" fillId="36" borderId="5" xfId="0" applyFont="1" applyFill="1" applyBorder="1" applyAlignment="1">
      <alignment horizontal="center" vertical="center" wrapText="1"/>
    </xf>
    <xf numFmtId="0" fontId="77" fillId="36" borderId="0" xfId="0" applyFont="1" applyFill="1" applyAlignment="1">
      <alignment horizontal="center" vertical="center" wrapText="1"/>
    </xf>
    <xf numFmtId="1" fontId="69" fillId="2" borderId="12" xfId="1" applyNumberFormat="1" applyFont="1" applyFill="1" applyBorder="1" applyAlignment="1">
      <alignment horizontal="center" vertical="center"/>
    </xf>
    <xf numFmtId="1" fontId="69" fillId="2" borderId="8" xfId="1" applyNumberFormat="1" applyFont="1" applyFill="1" applyBorder="1" applyAlignment="1">
      <alignment horizontal="center" vertical="center"/>
    </xf>
    <xf numFmtId="1" fontId="19" fillId="2" borderId="5" xfId="1" applyNumberFormat="1" applyFont="1" applyFill="1" applyBorder="1" applyAlignment="1">
      <alignment horizontal="center" vertical="center"/>
    </xf>
    <xf numFmtId="1" fontId="19" fillId="2" borderId="0" xfId="1" applyNumberFormat="1" applyFont="1" applyFill="1" applyBorder="1" applyAlignment="1">
      <alignment horizontal="center" vertical="center"/>
    </xf>
    <xf numFmtId="9" fontId="19" fillId="2" borderId="0" xfId="1" applyFont="1" applyFill="1" applyBorder="1" applyAlignment="1">
      <alignment horizontal="left" vertical="center"/>
    </xf>
    <xf numFmtId="0" fontId="41" fillId="11" borderId="0" xfId="0" applyFont="1" applyFill="1" applyAlignment="1">
      <alignment horizontal="center" vertical="center"/>
    </xf>
    <xf numFmtId="1" fontId="19" fillId="2" borderId="5" xfId="0" applyNumberFormat="1" applyFont="1" applyFill="1" applyBorder="1" applyAlignment="1">
      <alignment horizontal="center" vertical="center"/>
    </xf>
    <xf numFmtId="1" fontId="19" fillId="2" borderId="0" xfId="0" applyNumberFormat="1" applyFont="1" applyFill="1" applyAlignment="1">
      <alignment horizontal="center" vertical="center"/>
    </xf>
    <xf numFmtId="0" fontId="77" fillId="28" borderId="5" xfId="0" applyFont="1" applyFill="1" applyBorder="1" applyAlignment="1">
      <alignment horizontal="center" vertical="top"/>
    </xf>
    <xf numFmtId="0" fontId="77" fillId="28" borderId="0" xfId="0" applyFont="1" applyFill="1" applyAlignment="1">
      <alignment horizontal="center" vertical="top"/>
    </xf>
    <xf numFmtId="0" fontId="77" fillId="28" borderId="2" xfId="0" applyFont="1" applyFill="1" applyBorder="1" applyAlignment="1">
      <alignment horizontal="center" vertical="top"/>
    </xf>
    <xf numFmtId="0" fontId="77" fillId="11" borderId="5" xfId="0" applyFont="1" applyFill="1" applyBorder="1" applyAlignment="1">
      <alignment horizontal="center" vertical="center"/>
    </xf>
    <xf numFmtId="0" fontId="77" fillId="11" borderId="0" xfId="0" applyFont="1" applyFill="1" applyAlignment="1">
      <alignment horizontal="center" vertical="center"/>
    </xf>
    <xf numFmtId="0" fontId="77" fillId="11" borderId="2" xfId="0" applyFont="1" applyFill="1" applyBorder="1" applyAlignment="1">
      <alignment horizontal="center" vertical="center"/>
    </xf>
    <xf numFmtId="0" fontId="77" fillId="35" borderId="5" xfId="0" applyFont="1" applyFill="1" applyBorder="1" applyAlignment="1">
      <alignment horizontal="center" vertical="center"/>
    </xf>
    <xf numFmtId="0" fontId="77" fillId="35" borderId="0" xfId="0" applyFont="1" applyFill="1" applyAlignment="1">
      <alignment horizontal="center" vertical="center"/>
    </xf>
    <xf numFmtId="0" fontId="77" fillId="35" borderId="2" xfId="0" applyFont="1" applyFill="1" applyBorder="1" applyAlignment="1">
      <alignment horizontal="center" vertical="center"/>
    </xf>
    <xf numFmtId="165" fontId="13" fillId="2" borderId="5" xfId="1" applyNumberFormat="1" applyFont="1" applyFill="1" applyBorder="1" applyAlignment="1">
      <alignment horizontal="center" vertical="center"/>
    </xf>
    <xf numFmtId="165" fontId="13" fillId="2" borderId="0" xfId="1" applyNumberFormat="1" applyFont="1" applyFill="1" applyBorder="1" applyAlignment="1">
      <alignment horizontal="center" vertical="center"/>
    </xf>
    <xf numFmtId="0" fontId="19" fillId="31" borderId="5" xfId="0" applyFont="1" applyFill="1" applyBorder="1" applyAlignment="1">
      <alignment horizontal="center" vertical="center" wrapText="1"/>
    </xf>
    <xf numFmtId="0" fontId="19" fillId="31" borderId="0" xfId="0" applyFont="1" applyFill="1" applyAlignment="1">
      <alignment horizontal="center" vertical="center" wrapText="1"/>
    </xf>
    <xf numFmtId="0" fontId="19" fillId="31" borderId="2" xfId="0" applyFont="1" applyFill="1" applyBorder="1" applyAlignment="1">
      <alignment horizontal="center" vertical="center" wrapText="1"/>
    </xf>
    <xf numFmtId="0" fontId="41" fillId="31" borderId="5" xfId="0" applyFont="1" applyFill="1" applyBorder="1" applyAlignment="1">
      <alignment horizontal="center" vertical="center"/>
    </xf>
    <xf numFmtId="0" fontId="41" fillId="31" borderId="0" xfId="0" applyFont="1" applyFill="1" applyAlignment="1">
      <alignment horizontal="center" vertical="center"/>
    </xf>
    <xf numFmtId="0" fontId="77" fillId="11" borderId="5" xfId="0" applyFont="1" applyFill="1" applyBorder="1" applyAlignment="1">
      <alignment horizontal="center" vertical="center" wrapText="1"/>
    </xf>
    <xf numFmtId="0" fontId="19" fillId="29" borderId="5" xfId="0" applyFont="1" applyFill="1" applyBorder="1" applyAlignment="1">
      <alignment horizontal="center" vertical="center" wrapText="1"/>
    </xf>
    <xf numFmtId="0" fontId="19" fillId="29" borderId="0" xfId="0" applyFont="1" applyFill="1" applyAlignment="1">
      <alignment horizontal="center" vertical="center" wrapText="1"/>
    </xf>
    <xf numFmtId="0" fontId="19" fillId="29" borderId="2" xfId="0" applyFont="1" applyFill="1" applyBorder="1" applyAlignment="1">
      <alignment horizontal="center" vertical="center" wrapText="1"/>
    </xf>
    <xf numFmtId="0" fontId="41" fillId="29" borderId="5" xfId="0" applyFont="1" applyFill="1" applyBorder="1" applyAlignment="1">
      <alignment horizontal="center" vertical="center"/>
    </xf>
    <xf numFmtId="0" fontId="41" fillId="29" borderId="0" xfId="0" applyFont="1" applyFill="1" applyAlignment="1">
      <alignment horizontal="center" vertical="center"/>
    </xf>
    <xf numFmtId="165" fontId="12" fillId="2" borderId="12" xfId="0" applyNumberFormat="1" applyFont="1" applyFill="1" applyBorder="1" applyAlignment="1">
      <alignment horizontal="center" vertical="center"/>
    </xf>
    <xf numFmtId="165" fontId="12" fillId="2" borderId="8" xfId="0" applyNumberFormat="1" applyFont="1" applyFill="1" applyBorder="1" applyAlignment="1">
      <alignment horizontal="center" vertical="center"/>
    </xf>
    <xf numFmtId="0" fontId="77" fillId="28" borderId="5" xfId="0" applyFont="1" applyFill="1" applyBorder="1" applyAlignment="1">
      <alignment horizontal="center" vertical="center"/>
    </xf>
    <xf numFmtId="0" fontId="77" fillId="28" borderId="2" xfId="0" applyFont="1" applyFill="1" applyBorder="1" applyAlignment="1">
      <alignment horizontal="center" vertical="center"/>
    </xf>
    <xf numFmtId="1" fontId="13" fillId="2" borderId="5" xfId="1" applyNumberFormat="1" applyFont="1" applyFill="1" applyBorder="1" applyAlignment="1">
      <alignment horizontal="center" vertical="center"/>
    </xf>
    <xf numFmtId="1" fontId="13" fillId="2" borderId="6" xfId="1" applyNumberFormat="1" applyFont="1" applyFill="1" applyBorder="1" applyAlignment="1">
      <alignment horizontal="center" vertical="center"/>
    </xf>
    <xf numFmtId="1" fontId="13" fillId="2" borderId="3" xfId="1" applyNumberFormat="1" applyFont="1" applyFill="1" applyBorder="1" applyAlignment="1">
      <alignment horizontal="center" vertical="center"/>
    </xf>
    <xf numFmtId="1" fontId="19" fillId="2" borderId="6" xfId="1" applyNumberFormat="1" applyFont="1" applyFill="1" applyBorder="1" applyAlignment="1">
      <alignment horizontal="center" vertical="center"/>
    </xf>
    <xf numFmtId="1" fontId="19" fillId="2" borderId="3" xfId="1" applyNumberFormat="1" applyFont="1" applyFill="1" applyBorder="1" applyAlignment="1">
      <alignment horizontal="center" vertical="center"/>
    </xf>
    <xf numFmtId="2" fontId="19" fillId="2" borderId="5" xfId="1" applyNumberFormat="1" applyFont="1" applyFill="1" applyBorder="1" applyAlignment="1">
      <alignment horizontal="center" vertical="center"/>
    </xf>
    <xf numFmtId="2" fontId="19" fillId="2" borderId="0" xfId="1" applyNumberFormat="1" applyFont="1" applyFill="1" applyBorder="1" applyAlignment="1">
      <alignment horizontal="center" vertical="center"/>
    </xf>
    <xf numFmtId="2" fontId="6" fillId="2" borderId="5" xfId="1" applyNumberFormat="1" applyFont="1" applyFill="1" applyBorder="1" applyAlignment="1">
      <alignment horizontal="center" vertical="center"/>
    </xf>
    <xf numFmtId="2" fontId="6" fillId="2" borderId="0" xfId="1" applyNumberFormat="1" applyFont="1" applyFill="1" applyBorder="1" applyAlignment="1">
      <alignment horizontal="center" vertical="center"/>
    </xf>
    <xf numFmtId="165" fontId="19" fillId="2" borderId="5" xfId="1" applyNumberFormat="1" applyFont="1" applyFill="1" applyBorder="1" applyAlignment="1">
      <alignment horizontal="center" vertical="center"/>
    </xf>
    <xf numFmtId="165" fontId="19" fillId="2" borderId="0" xfId="1" applyNumberFormat="1" applyFont="1" applyFill="1" applyBorder="1" applyAlignment="1">
      <alignment horizontal="center" vertical="center"/>
    </xf>
    <xf numFmtId="167" fontId="6" fillId="2" borderId="5" xfId="1" applyNumberFormat="1" applyFont="1" applyFill="1" applyBorder="1" applyAlignment="1">
      <alignment horizontal="center" vertical="center"/>
    </xf>
    <xf numFmtId="167" fontId="6" fillId="2" borderId="0" xfId="1" applyNumberFormat="1" applyFont="1" applyFill="1" applyBorder="1" applyAlignment="1">
      <alignment horizontal="center" vertical="center"/>
    </xf>
    <xf numFmtId="0" fontId="77" fillId="32" borderId="5" xfId="0" applyFont="1" applyFill="1" applyBorder="1" applyAlignment="1">
      <alignment horizontal="center" vertical="center" wrapText="1"/>
    </xf>
    <xf numFmtId="0" fontId="77" fillId="32" borderId="0" xfId="0" applyFont="1" applyFill="1" applyAlignment="1">
      <alignment horizontal="center" vertical="center" wrapText="1"/>
    </xf>
    <xf numFmtId="172" fontId="6" fillId="2" borderId="5" xfId="1" applyNumberFormat="1" applyFont="1" applyFill="1" applyBorder="1" applyAlignment="1">
      <alignment horizontal="center" vertical="center"/>
    </xf>
    <xf numFmtId="172" fontId="6" fillId="2" borderId="0" xfId="1" applyNumberFormat="1" applyFont="1" applyFill="1" applyBorder="1" applyAlignment="1">
      <alignment horizontal="center" vertical="center"/>
    </xf>
    <xf numFmtId="1" fontId="6" fillId="2" borderId="5" xfId="1" applyNumberFormat="1" applyFont="1" applyFill="1" applyBorder="1" applyAlignment="1">
      <alignment horizontal="center" vertical="center"/>
    </xf>
    <xf numFmtId="1" fontId="6" fillId="2" borderId="0" xfId="1" applyNumberFormat="1" applyFont="1" applyFill="1" applyBorder="1" applyAlignment="1">
      <alignment horizontal="center" vertical="center"/>
    </xf>
    <xf numFmtId="0" fontId="41" fillId="28" borderId="5" xfId="0" applyFont="1" applyFill="1" applyBorder="1" applyAlignment="1">
      <alignment horizontal="center" vertical="center"/>
    </xf>
    <xf numFmtId="0" fontId="41" fillId="28" borderId="0" xfId="0" applyFont="1" applyFill="1" applyAlignment="1">
      <alignment horizontal="center" vertical="center"/>
    </xf>
    <xf numFmtId="165" fontId="13" fillId="2" borderId="5" xfId="0" applyNumberFormat="1" applyFont="1" applyFill="1" applyBorder="1" applyAlignment="1">
      <alignment horizontal="center" vertical="center"/>
    </xf>
    <xf numFmtId="165" fontId="13" fillId="2" borderId="0" xfId="0" applyNumberFormat="1" applyFont="1" applyFill="1" applyAlignment="1">
      <alignment horizontal="center" vertical="center"/>
    </xf>
    <xf numFmtId="0" fontId="19" fillId="34" borderId="5" xfId="0" applyFont="1" applyFill="1" applyBorder="1" applyAlignment="1">
      <alignment horizontal="center" vertical="center" wrapText="1"/>
    </xf>
    <xf numFmtId="0" fontId="19" fillId="34" borderId="0" xfId="0" applyFont="1" applyFill="1" applyAlignment="1">
      <alignment horizontal="center" vertical="center" wrapText="1"/>
    </xf>
    <xf numFmtId="0" fontId="19" fillId="34" borderId="2" xfId="0" applyFont="1" applyFill="1" applyBorder="1" applyAlignment="1">
      <alignment horizontal="center" vertical="center" wrapText="1"/>
    </xf>
    <xf numFmtId="0" fontId="41" fillId="34" borderId="0" xfId="0" applyFont="1" applyFill="1" applyAlignment="1">
      <alignment horizontal="center" vertical="center"/>
    </xf>
    <xf numFmtId="0" fontId="41" fillId="33" borderId="5" xfId="0" applyFont="1" applyFill="1" applyBorder="1" applyAlignment="1">
      <alignment horizontal="center" vertical="center"/>
    </xf>
    <xf numFmtId="0" fontId="41" fillId="33" borderId="0" xfId="0" applyFont="1" applyFill="1" applyAlignment="1">
      <alignment horizontal="center" vertical="center"/>
    </xf>
    <xf numFmtId="2" fontId="6" fillId="2" borderId="6" xfId="1" applyNumberFormat="1" applyFont="1" applyFill="1" applyBorder="1" applyAlignment="1">
      <alignment horizontal="center" vertical="center"/>
    </xf>
    <xf numFmtId="2" fontId="6" fillId="2" borderId="3" xfId="1" applyNumberFormat="1" applyFont="1" applyFill="1" applyBorder="1" applyAlignment="1">
      <alignment horizontal="center" vertical="center"/>
    </xf>
    <xf numFmtId="165" fontId="6" fillId="2" borderId="6" xfId="1" applyNumberFormat="1" applyFont="1" applyFill="1" applyBorder="1" applyAlignment="1">
      <alignment horizontal="center" vertical="center"/>
    </xf>
    <xf numFmtId="165" fontId="6" fillId="2" borderId="3" xfId="1" applyNumberFormat="1" applyFont="1" applyFill="1" applyBorder="1" applyAlignment="1">
      <alignment horizontal="center" vertical="center"/>
    </xf>
    <xf numFmtId="165" fontId="6" fillId="2" borderId="5" xfId="1" applyNumberFormat="1" applyFont="1" applyFill="1" applyBorder="1" applyAlignment="1">
      <alignment horizontal="center" vertical="center"/>
    </xf>
    <xf numFmtId="165" fontId="6" fillId="2" borderId="0" xfId="1" applyNumberFormat="1" applyFont="1" applyFill="1" applyBorder="1" applyAlignment="1">
      <alignment horizontal="center" vertical="center"/>
    </xf>
    <xf numFmtId="165" fontId="19" fillId="2" borderId="6" xfId="1" applyNumberFormat="1" applyFont="1" applyFill="1" applyBorder="1" applyAlignment="1">
      <alignment horizontal="center" vertical="center"/>
    </xf>
    <xf numFmtId="165" fontId="19" fillId="2" borderId="3" xfId="1" applyNumberFormat="1" applyFont="1" applyFill="1" applyBorder="1" applyAlignment="1">
      <alignment horizontal="center" vertical="center"/>
    </xf>
    <xf numFmtId="0" fontId="77" fillId="33" borderId="5" xfId="0" applyFont="1" applyFill="1" applyBorder="1" applyAlignment="1">
      <alignment horizontal="center" vertical="top"/>
    </xf>
    <xf numFmtId="0" fontId="77" fillId="33" borderId="0" xfId="0" applyFont="1" applyFill="1" applyAlignment="1">
      <alignment horizontal="center" vertical="top"/>
    </xf>
    <xf numFmtId="0" fontId="77" fillId="33" borderId="2" xfId="0" applyFont="1" applyFill="1" applyBorder="1" applyAlignment="1">
      <alignment horizontal="center" vertical="top"/>
    </xf>
    <xf numFmtId="0" fontId="77" fillId="34" borderId="5" xfId="0" applyFont="1" applyFill="1" applyBorder="1" applyAlignment="1">
      <alignment horizontal="center" vertical="center"/>
    </xf>
    <xf numFmtId="0" fontId="77" fillId="34" borderId="0" xfId="0" applyFont="1" applyFill="1" applyAlignment="1">
      <alignment horizontal="center" vertical="center"/>
    </xf>
    <xf numFmtId="0" fontId="77" fillId="34" borderId="2" xfId="0" applyFont="1" applyFill="1" applyBorder="1" applyAlignment="1">
      <alignment horizontal="center" vertical="center"/>
    </xf>
    <xf numFmtId="0" fontId="19" fillId="33" borderId="5" xfId="0" applyFont="1" applyFill="1" applyBorder="1" applyAlignment="1">
      <alignment horizontal="center" vertical="center" wrapText="1"/>
    </xf>
    <xf numFmtId="0" fontId="19" fillId="33" borderId="0" xfId="0" applyFont="1" applyFill="1" applyAlignment="1">
      <alignment horizontal="center" vertical="center" wrapText="1"/>
    </xf>
    <xf numFmtId="0" fontId="19" fillId="33" borderId="2" xfId="0" applyFont="1" applyFill="1" applyBorder="1" applyAlignment="1">
      <alignment horizontal="center" vertical="center" wrapText="1"/>
    </xf>
    <xf numFmtId="0" fontId="77" fillId="33" borderId="5" xfId="0" applyFont="1" applyFill="1" applyBorder="1" applyAlignment="1">
      <alignment horizontal="center" vertical="center"/>
    </xf>
    <xf numFmtId="0" fontId="77" fillId="33" borderId="0" xfId="0" applyFont="1" applyFill="1" applyAlignment="1">
      <alignment horizontal="center" vertical="center"/>
    </xf>
    <xf numFmtId="0" fontId="77" fillId="33" borderId="2" xfId="0" applyFont="1" applyFill="1" applyBorder="1" applyAlignment="1">
      <alignment horizontal="center" vertical="center"/>
    </xf>
    <xf numFmtId="0" fontId="77" fillId="34" borderId="5" xfId="0" applyFont="1" applyFill="1" applyBorder="1" applyAlignment="1">
      <alignment horizontal="center" vertical="center" wrapText="1"/>
    </xf>
    <xf numFmtId="0" fontId="77" fillId="34" borderId="0" xfId="0" applyFont="1" applyFill="1" applyAlignment="1">
      <alignment horizontal="center" vertical="center" wrapText="1"/>
    </xf>
    <xf numFmtId="165" fontId="96" fillId="2" borderId="5" xfId="1" applyNumberFormat="1" applyFont="1" applyFill="1" applyBorder="1" applyAlignment="1">
      <alignment horizontal="center" vertical="center"/>
    </xf>
    <xf numFmtId="165" fontId="96" fillId="2" borderId="0" xfId="1" applyNumberFormat="1" applyFont="1" applyFill="1" applyBorder="1" applyAlignment="1">
      <alignment horizontal="center" vertical="center"/>
    </xf>
    <xf numFmtId="0" fontId="77" fillId="35" borderId="5" xfId="0" applyFont="1" applyFill="1" applyBorder="1" applyAlignment="1">
      <alignment horizontal="center" vertical="top"/>
    </xf>
    <xf numFmtId="0" fontId="77" fillId="35" borderId="0" xfId="0" applyFont="1" applyFill="1" applyAlignment="1">
      <alignment horizontal="center" vertical="top"/>
    </xf>
    <xf numFmtId="0" fontId="77" fillId="35" borderId="2" xfId="0" applyFont="1" applyFill="1" applyBorder="1" applyAlignment="1">
      <alignment horizontal="center" vertical="top"/>
    </xf>
    <xf numFmtId="0" fontId="77" fillId="36" borderId="5" xfId="0" applyFont="1" applyFill="1" applyBorder="1" applyAlignment="1">
      <alignment horizontal="center" vertical="center"/>
    </xf>
    <xf numFmtId="0" fontId="77" fillId="36" borderId="0" xfId="0" applyFont="1" applyFill="1" applyAlignment="1">
      <alignment horizontal="center" vertical="center"/>
    </xf>
    <xf numFmtId="0" fontId="41" fillId="36" borderId="0" xfId="0" applyFont="1" applyFill="1" applyAlignment="1">
      <alignment horizontal="center" vertical="center"/>
    </xf>
    <xf numFmtId="0" fontId="41" fillId="35" borderId="0" xfId="0" applyFont="1" applyFill="1" applyAlignment="1">
      <alignment horizontal="center" vertical="center"/>
    </xf>
    <xf numFmtId="2" fontId="19" fillId="2" borderId="6" xfId="1" applyNumberFormat="1" applyFont="1" applyFill="1" applyBorder="1" applyAlignment="1">
      <alignment horizontal="center" vertical="center"/>
    </xf>
    <xf numFmtId="2" fontId="19" fillId="2" borderId="3" xfId="1" applyNumberFormat="1" applyFont="1" applyFill="1" applyBorder="1" applyAlignment="1">
      <alignment horizontal="center" vertical="center"/>
    </xf>
    <xf numFmtId="0" fontId="41" fillId="35" borderId="5" xfId="0" applyFont="1" applyFill="1" applyBorder="1" applyAlignment="1">
      <alignment horizontal="center" vertical="center"/>
    </xf>
    <xf numFmtId="0" fontId="19" fillId="37" borderId="5" xfId="0" applyFont="1" applyFill="1" applyBorder="1" applyAlignment="1">
      <alignment horizontal="center" vertical="center" wrapText="1"/>
    </xf>
    <xf numFmtId="0" fontId="19" fillId="37" borderId="0" xfId="0" applyFont="1" applyFill="1" applyAlignment="1">
      <alignment horizontal="center" vertical="center" wrapText="1"/>
    </xf>
    <xf numFmtId="0" fontId="19" fillId="37" borderId="2" xfId="0" applyFont="1" applyFill="1" applyBorder="1" applyAlignment="1">
      <alignment horizontal="center" vertical="center" wrapText="1"/>
    </xf>
    <xf numFmtId="0" fontId="41" fillId="37" borderId="5" xfId="0" applyFont="1" applyFill="1" applyBorder="1" applyAlignment="1">
      <alignment horizontal="center" vertical="center"/>
    </xf>
    <xf numFmtId="0" fontId="41" fillId="37" borderId="0" xfId="0" applyFont="1" applyFill="1" applyAlignment="1">
      <alignment horizontal="center" vertical="center"/>
    </xf>
    <xf numFmtId="2" fontId="69" fillId="2" borderId="12" xfId="1" applyNumberFormat="1" applyFont="1" applyFill="1" applyBorder="1" applyAlignment="1">
      <alignment horizontal="center" vertical="center"/>
    </xf>
    <xf numFmtId="2" fontId="69" fillId="2" borderId="8" xfId="1" applyNumberFormat="1" applyFont="1" applyFill="1" applyBorder="1" applyAlignment="1">
      <alignment horizontal="center" vertical="center"/>
    </xf>
    <xf numFmtId="0" fontId="77" fillId="37" borderId="5" xfId="0" applyFont="1" applyFill="1" applyBorder="1" applyAlignment="1">
      <alignment horizontal="center" vertical="center"/>
    </xf>
    <xf numFmtId="0" fontId="77" fillId="37" borderId="0" xfId="0" applyFont="1" applyFill="1" applyAlignment="1">
      <alignment horizontal="center" vertical="center"/>
    </xf>
    <xf numFmtId="0" fontId="77" fillId="37" borderId="2" xfId="0" applyFont="1" applyFill="1" applyBorder="1" applyAlignment="1">
      <alignment horizontal="center" vertical="center"/>
    </xf>
    <xf numFmtId="0" fontId="77" fillId="38" borderId="5" xfId="0" applyFont="1" applyFill="1" applyBorder="1" applyAlignment="1">
      <alignment horizontal="center" vertical="center" wrapText="1"/>
    </xf>
    <xf numFmtId="0" fontId="77" fillId="38" borderId="0" xfId="0" applyFont="1" applyFill="1" applyAlignment="1">
      <alignment horizontal="center" vertical="center" wrapText="1"/>
    </xf>
    <xf numFmtId="0" fontId="77" fillId="37" borderId="5" xfId="0" applyFont="1" applyFill="1" applyBorder="1" applyAlignment="1">
      <alignment horizontal="center" vertical="top"/>
    </xf>
    <xf numFmtId="0" fontId="77" fillId="37" borderId="0" xfId="0" applyFont="1" applyFill="1" applyAlignment="1">
      <alignment horizontal="center" vertical="top"/>
    </xf>
    <xf numFmtId="0" fontId="77" fillId="37" borderId="2" xfId="0" applyFont="1" applyFill="1" applyBorder="1" applyAlignment="1">
      <alignment horizontal="center" vertical="top"/>
    </xf>
    <xf numFmtId="0" fontId="77" fillId="38" borderId="5" xfId="0" applyFont="1" applyFill="1" applyBorder="1" applyAlignment="1">
      <alignment horizontal="center" vertical="center"/>
    </xf>
    <xf numFmtId="0" fontId="77" fillId="38" borderId="0" xfId="0" applyFont="1" applyFill="1" applyAlignment="1">
      <alignment horizontal="center" vertical="center"/>
    </xf>
    <xf numFmtId="0" fontId="77" fillId="38" borderId="2" xfId="0" applyFont="1" applyFill="1" applyBorder="1" applyAlignment="1">
      <alignment horizontal="center" vertical="center"/>
    </xf>
    <xf numFmtId="0" fontId="19" fillId="38" borderId="5" xfId="0" applyFont="1" applyFill="1" applyBorder="1" applyAlignment="1">
      <alignment horizontal="center" vertical="center" wrapText="1"/>
    </xf>
    <xf numFmtId="0" fontId="19" fillId="38" borderId="0" xfId="0" applyFont="1" applyFill="1" applyAlignment="1">
      <alignment horizontal="center" vertical="center" wrapText="1"/>
    </xf>
    <xf numFmtId="0" fontId="19" fillId="38" borderId="2" xfId="0" applyFont="1" applyFill="1" applyBorder="1" applyAlignment="1">
      <alignment horizontal="center" vertical="center" wrapText="1"/>
    </xf>
    <xf numFmtId="0" fontId="41" fillId="38" borderId="0" xfId="0" applyFont="1" applyFill="1" applyAlignment="1">
      <alignment horizontal="center" vertical="center"/>
    </xf>
    <xf numFmtId="1" fontId="81" fillId="10" borderId="6" xfId="1" applyNumberFormat="1" applyFont="1" applyFill="1" applyBorder="1" applyAlignment="1">
      <alignment horizontal="center" vertical="center"/>
    </xf>
    <xf numFmtId="1" fontId="81" fillId="10" borderId="3" xfId="1" applyNumberFormat="1" applyFont="1" applyFill="1" applyBorder="1" applyAlignment="1">
      <alignment horizontal="center" vertical="center"/>
    </xf>
    <xf numFmtId="165" fontId="81" fillId="10" borderId="6" xfId="1" applyNumberFormat="1" applyFont="1" applyFill="1" applyBorder="1" applyAlignment="1">
      <alignment horizontal="center" vertical="center"/>
    </xf>
    <xf numFmtId="165" fontId="81" fillId="10" borderId="3" xfId="1" applyNumberFormat="1" applyFont="1" applyFill="1" applyBorder="1" applyAlignment="1">
      <alignment horizontal="center" vertical="center"/>
    </xf>
    <xf numFmtId="165" fontId="96" fillId="2" borderId="6" xfId="1" applyNumberFormat="1" applyFont="1" applyFill="1" applyBorder="1" applyAlignment="1">
      <alignment horizontal="center" vertical="center"/>
    </xf>
    <xf numFmtId="165" fontId="96" fillId="2" borderId="3" xfId="1" applyNumberFormat="1" applyFont="1" applyFill="1" applyBorder="1" applyAlignment="1">
      <alignment horizontal="center" vertical="center"/>
    </xf>
    <xf numFmtId="165" fontId="81" fillId="10" borderId="5" xfId="1" applyNumberFormat="1" applyFont="1" applyFill="1" applyBorder="1" applyAlignment="1">
      <alignment horizontal="center" vertical="center"/>
    </xf>
    <xf numFmtId="165" fontId="81" fillId="10" borderId="0" xfId="1" applyNumberFormat="1" applyFont="1" applyFill="1" applyBorder="1" applyAlignment="1">
      <alignment horizontal="center" vertical="center"/>
    </xf>
    <xf numFmtId="1" fontId="81" fillId="10" borderId="0" xfId="1" applyNumberFormat="1" applyFont="1" applyFill="1" applyBorder="1" applyAlignment="1">
      <alignment horizontal="center" vertical="center"/>
    </xf>
    <xf numFmtId="0" fontId="41" fillId="15" borderId="5" xfId="0" applyFont="1" applyFill="1" applyBorder="1" applyAlignment="1">
      <alignment horizontal="center" vertical="center"/>
    </xf>
    <xf numFmtId="0" fontId="41" fillId="15" borderId="0" xfId="0" applyFont="1" applyFill="1" applyAlignment="1">
      <alignment horizontal="center" vertical="center"/>
    </xf>
    <xf numFmtId="0" fontId="19" fillId="15" borderId="5" xfId="0" applyFont="1" applyFill="1" applyBorder="1" applyAlignment="1">
      <alignment horizontal="center" vertical="center" wrapText="1"/>
    </xf>
    <xf numFmtId="0" fontId="19" fillId="15" borderId="0" xfId="0" applyFont="1" applyFill="1" applyAlignment="1">
      <alignment horizontal="center" vertical="center" wrapText="1"/>
    </xf>
    <xf numFmtId="0" fontId="19" fillId="15" borderId="2" xfId="0" applyFont="1" applyFill="1" applyBorder="1" applyAlignment="1">
      <alignment horizontal="center" vertical="center" wrapText="1"/>
    </xf>
    <xf numFmtId="0" fontId="77" fillId="15" borderId="5" xfId="0" applyFont="1" applyFill="1" applyBorder="1" applyAlignment="1">
      <alignment horizontal="center" vertical="center"/>
    </xf>
    <xf numFmtId="0" fontId="77" fillId="15" borderId="0" xfId="0" applyFont="1" applyFill="1" applyAlignment="1">
      <alignment horizontal="center" vertical="center"/>
    </xf>
    <xf numFmtId="0" fontId="77" fillId="15" borderId="2" xfId="0" applyFont="1" applyFill="1" applyBorder="1" applyAlignment="1">
      <alignment horizontal="center" vertical="center"/>
    </xf>
    <xf numFmtId="0" fontId="77" fillId="27" borderId="5" xfId="0" applyFont="1" applyFill="1" applyBorder="1" applyAlignment="1">
      <alignment horizontal="center" vertical="center" wrapText="1"/>
    </xf>
    <xf numFmtId="0" fontId="77" fillId="27" borderId="0" xfId="0" applyFont="1" applyFill="1" applyAlignment="1">
      <alignment horizontal="center" vertical="center" wrapText="1"/>
    </xf>
    <xf numFmtId="0" fontId="77" fillId="15" borderId="5" xfId="0" applyFont="1" applyFill="1" applyBorder="1" applyAlignment="1">
      <alignment horizontal="center" vertical="top"/>
    </xf>
    <xf numFmtId="0" fontId="77" fillId="15" borderId="0" xfId="0" applyFont="1" applyFill="1" applyAlignment="1">
      <alignment horizontal="center" vertical="top"/>
    </xf>
    <xf numFmtId="0" fontId="77" fillId="15" borderId="2" xfId="0" applyFont="1" applyFill="1" applyBorder="1" applyAlignment="1">
      <alignment horizontal="center" vertical="top"/>
    </xf>
    <xf numFmtId="0" fontId="77" fillId="27" borderId="5" xfId="0" applyFont="1" applyFill="1" applyBorder="1" applyAlignment="1">
      <alignment horizontal="center" vertical="center"/>
    </xf>
    <xf numFmtId="0" fontId="77" fillId="27" borderId="0" xfId="0" applyFont="1" applyFill="1" applyAlignment="1">
      <alignment horizontal="center" vertical="center"/>
    </xf>
    <xf numFmtId="0" fontId="77" fillId="27" borderId="2" xfId="0" applyFont="1" applyFill="1" applyBorder="1" applyAlignment="1">
      <alignment horizontal="center" vertical="center"/>
    </xf>
    <xf numFmtId="0" fontId="19" fillId="27" borderId="5" xfId="0" applyFont="1" applyFill="1" applyBorder="1" applyAlignment="1">
      <alignment horizontal="center" vertical="center" wrapText="1"/>
    </xf>
    <xf numFmtId="0" fontId="19" fillId="27" borderId="0" xfId="0" applyFont="1" applyFill="1" applyAlignment="1">
      <alignment horizontal="center" vertical="center" wrapText="1"/>
    </xf>
    <xf numFmtId="0" fontId="19" fillId="27" borderId="2" xfId="0" applyFont="1" applyFill="1" applyBorder="1" applyAlignment="1">
      <alignment horizontal="center" vertical="center" wrapText="1"/>
    </xf>
    <xf numFmtId="0" fontId="41" fillId="27" borderId="0" xfId="0" applyFont="1" applyFill="1" applyAlignment="1">
      <alignment horizontal="center" vertical="center"/>
    </xf>
    <xf numFmtId="0" fontId="19" fillId="35" borderId="0" xfId="0" applyFont="1" applyFill="1" applyAlignment="1">
      <alignment horizontal="center" vertical="center" wrapText="1"/>
    </xf>
    <xf numFmtId="0" fontId="19" fillId="35" borderId="2" xfId="0" applyFont="1" applyFill="1" applyBorder="1" applyAlignment="1">
      <alignment horizontal="center" vertical="center" wrapText="1"/>
    </xf>
    <xf numFmtId="0" fontId="19" fillId="35" borderId="5" xfId="0" applyFont="1" applyFill="1" applyBorder="1" applyAlignment="1">
      <alignment horizontal="center" vertical="center" wrapText="1"/>
    </xf>
    <xf numFmtId="165" fontId="13" fillId="2" borderId="6" xfId="0" applyNumberFormat="1" applyFont="1" applyFill="1" applyBorder="1" applyAlignment="1">
      <alignment horizontal="center" vertical="center"/>
    </xf>
    <xf numFmtId="165" fontId="13" fillId="2" borderId="3" xfId="0" applyNumberFormat="1" applyFont="1" applyFill="1" applyBorder="1" applyAlignment="1">
      <alignment horizontal="center" vertical="center"/>
    </xf>
    <xf numFmtId="0" fontId="19" fillId="36" borderId="5" xfId="0" applyFont="1" applyFill="1" applyBorder="1" applyAlignment="1">
      <alignment horizontal="center" vertical="center" wrapText="1"/>
    </xf>
    <xf numFmtId="0" fontId="19" fillId="36" borderId="2" xfId="0" applyFont="1" applyFill="1" applyBorder="1" applyAlignment="1">
      <alignment horizontal="center" vertical="center" wrapText="1"/>
    </xf>
    <xf numFmtId="1" fontId="13" fillId="2" borderId="0" xfId="1" applyNumberFormat="1" applyFont="1" applyFill="1" applyAlignment="1">
      <alignment horizontal="center" vertical="center"/>
    </xf>
    <xf numFmtId="1" fontId="19" fillId="2" borderId="6" xfId="0" applyNumberFormat="1" applyFont="1" applyFill="1" applyBorder="1" applyAlignment="1">
      <alignment horizontal="center" vertical="center"/>
    </xf>
    <xf numFmtId="1" fontId="19" fillId="2" borderId="3" xfId="0" applyNumberFormat="1" applyFont="1" applyFill="1" applyBorder="1" applyAlignment="1">
      <alignment horizontal="center" vertical="center"/>
    </xf>
    <xf numFmtId="2" fontId="13" fillId="2" borderId="5" xfId="0" applyNumberFormat="1" applyFont="1" applyFill="1" applyBorder="1" applyAlignment="1">
      <alignment horizontal="center" vertical="center"/>
    </xf>
    <xf numFmtId="2" fontId="13" fillId="2" borderId="0" xfId="0" applyNumberFormat="1" applyFont="1" applyFill="1" applyAlignment="1">
      <alignment horizontal="center" vertical="center"/>
    </xf>
    <xf numFmtId="0" fontId="61" fillId="29" borderId="2" xfId="0" applyFont="1" applyFill="1" applyBorder="1" applyAlignment="1">
      <alignment horizontal="center" vertical="center" wrapText="1"/>
    </xf>
    <xf numFmtId="0" fontId="77" fillId="29" borderId="5" xfId="0" applyFont="1" applyFill="1" applyBorder="1" applyAlignment="1">
      <alignment horizontal="center" vertical="center"/>
    </xf>
    <xf numFmtId="0" fontId="77" fillId="29" borderId="0" xfId="0" applyFont="1" applyFill="1" applyAlignment="1">
      <alignment horizontal="center" vertical="center"/>
    </xf>
    <xf numFmtId="165" fontId="13" fillId="2" borderId="6" xfId="1" applyNumberFormat="1" applyFont="1" applyFill="1" applyBorder="1" applyAlignment="1">
      <alignment horizontal="center" vertical="center"/>
    </xf>
    <xf numFmtId="165" fontId="13" fillId="2" borderId="3" xfId="1" applyNumberFormat="1" applyFont="1" applyFill="1" applyBorder="1" applyAlignment="1">
      <alignment horizontal="center" vertical="center"/>
    </xf>
    <xf numFmtId="170" fontId="6" fillId="2" borderId="5" xfId="1" applyNumberFormat="1" applyFont="1" applyFill="1" applyBorder="1" applyAlignment="1">
      <alignment horizontal="center" vertical="center"/>
    </xf>
    <xf numFmtId="170" fontId="6" fillId="2" borderId="0" xfId="1" applyNumberFormat="1" applyFont="1" applyFill="1" applyBorder="1" applyAlignment="1">
      <alignment horizontal="center" vertical="center"/>
    </xf>
    <xf numFmtId="1" fontId="96" fillId="2" borderId="6" xfId="1" applyNumberFormat="1" applyFont="1" applyFill="1" applyBorder="1" applyAlignment="1">
      <alignment horizontal="center" vertical="center"/>
    </xf>
    <xf numFmtId="1" fontId="96" fillId="2" borderId="3" xfId="1" applyNumberFormat="1" applyFont="1" applyFill="1" applyBorder="1" applyAlignment="1">
      <alignment horizontal="center" vertical="center"/>
    </xf>
    <xf numFmtId="0" fontId="19" fillId="30" borderId="5" xfId="0" applyFont="1" applyFill="1" applyBorder="1" applyAlignment="1">
      <alignment horizontal="center" vertical="center" wrapText="1"/>
    </xf>
    <xf numFmtId="0" fontId="19" fillId="30" borderId="0" xfId="0" applyFont="1" applyFill="1" applyAlignment="1">
      <alignment horizontal="center" vertical="center" wrapText="1"/>
    </xf>
    <xf numFmtId="0" fontId="19" fillId="30" borderId="2" xfId="0" applyFont="1" applyFill="1" applyBorder="1" applyAlignment="1">
      <alignment horizontal="center" vertical="center" wrapText="1"/>
    </xf>
    <xf numFmtId="0" fontId="41" fillId="30" borderId="0" xfId="0" applyFont="1" applyFill="1" applyAlignment="1">
      <alignment horizontal="center" vertical="center"/>
    </xf>
    <xf numFmtId="0" fontId="77" fillId="29" borderId="2" xfId="0" applyFont="1" applyFill="1" applyBorder="1" applyAlignment="1">
      <alignment horizontal="center" vertical="center"/>
    </xf>
    <xf numFmtId="0" fontId="77" fillId="30" borderId="5" xfId="0" applyFont="1" applyFill="1" applyBorder="1" applyAlignment="1">
      <alignment horizontal="center" vertical="center" wrapText="1"/>
    </xf>
    <xf numFmtId="0" fontId="77" fillId="30" borderId="0" xfId="0" applyFont="1" applyFill="1" applyAlignment="1">
      <alignment horizontal="center" vertical="center" wrapText="1"/>
    </xf>
    <xf numFmtId="0" fontId="77" fillId="29" borderId="5" xfId="0" applyFont="1" applyFill="1" applyBorder="1" applyAlignment="1">
      <alignment horizontal="center" vertical="top"/>
    </xf>
    <xf numFmtId="0" fontId="77" fillId="29" borderId="0" xfId="0" applyFont="1" applyFill="1" applyAlignment="1">
      <alignment horizontal="center" vertical="top"/>
    </xf>
    <xf numFmtId="0" fontId="77" fillId="29" borderId="2" xfId="0" applyFont="1" applyFill="1" applyBorder="1" applyAlignment="1">
      <alignment horizontal="center" vertical="top"/>
    </xf>
    <xf numFmtId="0" fontId="77" fillId="30" borderId="5" xfId="0" applyFont="1" applyFill="1" applyBorder="1" applyAlignment="1">
      <alignment horizontal="center" vertical="center"/>
    </xf>
    <xf numFmtId="0" fontId="77" fillId="30" borderId="0" xfId="0" applyFont="1" applyFill="1" applyAlignment="1">
      <alignment horizontal="center" vertical="center"/>
    </xf>
    <xf numFmtId="0" fontId="77" fillId="30" borderId="2" xfId="0" applyFont="1" applyFill="1" applyBorder="1" applyAlignment="1">
      <alignment horizontal="center" vertical="center"/>
    </xf>
    <xf numFmtId="0" fontId="41" fillId="34" borderId="5" xfId="0" applyFont="1" applyFill="1" applyBorder="1" applyAlignment="1">
      <alignment horizontal="center" vertical="center"/>
    </xf>
    <xf numFmtId="0" fontId="41" fillId="32" borderId="0" xfId="0" applyFont="1" applyFill="1" applyAlignment="1">
      <alignment horizontal="center" vertical="center"/>
    </xf>
    <xf numFmtId="0" fontId="77" fillId="31" borderId="5" xfId="0" applyFont="1" applyFill="1" applyBorder="1" applyAlignment="1">
      <alignment horizontal="center" vertical="center"/>
    </xf>
    <xf numFmtId="0" fontId="77" fillId="31" borderId="0" xfId="0" applyFont="1" applyFill="1" applyAlignment="1">
      <alignment horizontal="center" vertical="center"/>
    </xf>
    <xf numFmtId="0" fontId="77" fillId="31" borderId="2" xfId="0" applyFont="1" applyFill="1" applyBorder="1" applyAlignment="1">
      <alignment horizontal="center" vertical="center"/>
    </xf>
    <xf numFmtId="0" fontId="77" fillId="31" borderId="5" xfId="0" applyFont="1" applyFill="1" applyBorder="1" applyAlignment="1">
      <alignment horizontal="center" vertical="top"/>
    </xf>
    <xf numFmtId="0" fontId="77" fillId="31" borderId="0" xfId="0" applyFont="1" applyFill="1" applyAlignment="1">
      <alignment horizontal="center" vertical="top"/>
    </xf>
    <xf numFmtId="0" fontId="77" fillId="31" borderId="2" xfId="0" applyFont="1" applyFill="1" applyBorder="1" applyAlignment="1">
      <alignment horizontal="center" vertical="top"/>
    </xf>
    <xf numFmtId="0" fontId="77" fillId="32" borderId="5" xfId="0" applyFont="1" applyFill="1" applyBorder="1" applyAlignment="1">
      <alignment horizontal="center" vertical="center"/>
    </xf>
    <xf numFmtId="0" fontId="77" fillId="32" borderId="0" xfId="0" applyFont="1" applyFill="1" applyAlignment="1">
      <alignment horizontal="center" vertical="center"/>
    </xf>
    <xf numFmtId="0" fontId="19" fillId="32" borderId="5" xfId="0" applyFont="1" applyFill="1" applyBorder="1" applyAlignment="1">
      <alignment horizontal="center" vertical="center" wrapText="1"/>
    </xf>
    <xf numFmtId="0" fontId="19" fillId="32" borderId="0" xfId="0" applyFont="1" applyFill="1" applyAlignment="1">
      <alignment horizontal="center" vertical="center" wrapText="1"/>
    </xf>
    <xf numFmtId="0" fontId="19" fillId="32" borderId="2" xfId="0" applyFont="1" applyFill="1" applyBorder="1" applyAlignment="1">
      <alignment horizontal="center" vertical="center" wrapText="1"/>
    </xf>
    <xf numFmtId="0" fontId="9" fillId="22" borderId="0" xfId="0" applyFont="1" applyFill="1" applyAlignment="1">
      <alignment horizontal="left" vertical="center" wrapText="1"/>
    </xf>
    <xf numFmtId="0" fontId="61" fillId="28" borderId="2" xfId="0" applyFont="1" applyFill="1" applyBorder="1" applyAlignment="1">
      <alignment horizontal="center" vertical="center" wrapText="1"/>
    </xf>
    <xf numFmtId="0" fontId="41" fillId="32" borderId="5" xfId="0" applyFont="1" applyFill="1" applyBorder="1" applyAlignment="1">
      <alignment horizontal="center" vertical="center"/>
    </xf>
    <xf numFmtId="0" fontId="41" fillId="36" borderId="5" xfId="0" applyFont="1" applyFill="1" applyBorder="1" applyAlignment="1">
      <alignment horizontal="center" vertical="center"/>
    </xf>
    <xf numFmtId="0" fontId="41" fillId="38" borderId="5" xfId="0" applyFont="1" applyFill="1" applyBorder="1" applyAlignment="1">
      <alignment horizontal="center" vertical="center"/>
    </xf>
    <xf numFmtId="0" fontId="41" fillId="27" borderId="5" xfId="0" applyFont="1" applyFill="1" applyBorder="1" applyAlignment="1">
      <alignment horizontal="center" vertical="center"/>
    </xf>
    <xf numFmtId="0" fontId="39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 wrapText="1"/>
    </xf>
    <xf numFmtId="0" fontId="38" fillId="2" borderId="0" xfId="0" applyFont="1" applyFill="1" applyAlignment="1">
      <alignment horizontal="left" vertical="center" wrapText="1"/>
    </xf>
    <xf numFmtId="0" fontId="15" fillId="14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horizontal="left" vertical="center" wrapText="1"/>
    </xf>
    <xf numFmtId="0" fontId="46" fillId="2" borderId="0" xfId="0" applyFont="1" applyFill="1" applyAlignment="1">
      <alignment horizontal="left" vertical="center" wrapText="1"/>
    </xf>
    <xf numFmtId="0" fontId="47" fillId="2" borderId="0" xfId="0" applyFont="1" applyFill="1" applyAlignment="1">
      <alignment horizontal="left" vertical="center" wrapText="1"/>
    </xf>
    <xf numFmtId="0" fontId="85" fillId="2" borderId="0" xfId="0" applyFont="1" applyFill="1" applyAlignment="1">
      <alignment horizontal="left" vertical="center" wrapText="1"/>
    </xf>
    <xf numFmtId="0" fontId="84" fillId="2" borderId="0" xfId="0" applyFont="1" applyFill="1" applyAlignment="1">
      <alignment horizontal="left" vertical="center" wrapText="1"/>
    </xf>
    <xf numFmtId="0" fontId="87" fillId="2" borderId="0" xfId="0" applyFont="1" applyFill="1" applyAlignment="1">
      <alignment horizontal="left" vertical="center" wrapText="1"/>
    </xf>
    <xf numFmtId="0" fontId="17" fillId="2" borderId="0" xfId="0" applyFont="1" applyFill="1" applyAlignment="1">
      <alignment horizontal="left" vertical="center" wrapText="1"/>
    </xf>
    <xf numFmtId="0" fontId="51" fillId="2" borderId="0" xfId="0" applyFont="1" applyFill="1" applyAlignment="1">
      <alignment horizontal="left" vertical="center" wrapText="1"/>
    </xf>
  </cellXfs>
  <cellStyles count="3">
    <cellStyle name="Comma [0]" xfId="2" builtinId="6"/>
    <cellStyle name="Normal" xfId="0" builtinId="0"/>
    <cellStyle name="Percent" xfId="1" builtinId="5"/>
  </cellStyles>
  <dxfs count="95"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</dxfs>
  <tableStyles count="0" defaultTableStyle="TableStyleMedium2" defaultPivotStyle="PivotStyleLight16"/>
  <colors>
    <mruColors>
      <color rgb="FF63A280"/>
      <color rgb="FF39B7FF"/>
      <color rgb="FFC9689E"/>
      <color rgb="FF000000"/>
      <color rgb="FF23A5D9"/>
      <color rgb="FF474747"/>
      <color rgb="FFEBE10F"/>
      <color rgb="FFBFBFBF"/>
      <color rgb="FFFF6941"/>
      <color rgb="FFFFAF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839713541666665E-2"/>
          <c:y val="2.4224074074074082E-2"/>
          <c:w val="0.62847420828180367"/>
          <c:h val="0.8890018518518519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Data'!$D$336</c:f>
              <c:strCache>
                <c:ptCount val="1"/>
                <c:pt idx="0">
                  <c:v>Landnotkun</c:v>
                </c:pt>
              </c:strCache>
            </c:strRef>
          </c:tx>
          <c:spPr>
            <a:solidFill>
              <a:srgbClr val="63A28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Data'!$W$336:$AV$336</c15:sqref>
                  </c15:fullRef>
                </c:ext>
              </c:extLst>
              <c:f>'Talnagögn | Numerical Data'!$W$336:$AO$336</c:f>
              <c:numCache>
                <c:formatCode>0</c:formatCode>
                <c:ptCount val="19"/>
                <c:pt idx="0">
                  <c:v>8091.7267269509657</c:v>
                </c:pt>
                <c:pt idx="1">
                  <c:v>8135.1701428928063</c:v>
                </c:pt>
                <c:pt idx="2">
                  <c:v>8030.451820954705</c:v>
                </c:pt>
                <c:pt idx="3">
                  <c:v>8065.6670743415989</c:v>
                </c:pt>
                <c:pt idx="4">
                  <c:v>8117.3693936346281</c:v>
                </c:pt>
                <c:pt idx="5">
                  <c:v>8088.1843252997787</c:v>
                </c:pt>
                <c:pt idx="6">
                  <c:v>8063.4833201027086</c:v>
                </c:pt>
                <c:pt idx="7">
                  <c:v>8064.5392425745749</c:v>
                </c:pt>
                <c:pt idx="8">
                  <c:v>8061.7769053843185</c:v>
                </c:pt>
                <c:pt idx="9">
                  <c:v>8051.6816426605765</c:v>
                </c:pt>
                <c:pt idx="10">
                  <c:v>8039.3971026624204</c:v>
                </c:pt>
                <c:pt idx="11">
                  <c:v>8018.3786668449193</c:v>
                </c:pt>
                <c:pt idx="12">
                  <c:v>7987.5815574668504</c:v>
                </c:pt>
                <c:pt idx="13">
                  <c:v>7972.0593770061969</c:v>
                </c:pt>
                <c:pt idx="14">
                  <c:v>7982.4408800976125</c:v>
                </c:pt>
                <c:pt idx="15">
                  <c:v>7999.9250976595449</c:v>
                </c:pt>
                <c:pt idx="16">
                  <c:v>8003.3846929324436</c:v>
                </c:pt>
                <c:pt idx="17">
                  <c:v>7985.6990877259941</c:v>
                </c:pt>
                <c:pt idx="18">
                  <c:v>7985.0110491166906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71-4357-9735-C5D5919704FC}"/>
            </c:ext>
          </c:extLst>
        </c:ser>
        <c:ser>
          <c:idx val="2"/>
          <c:order val="1"/>
          <c:tx>
            <c:strRef>
              <c:f>'Talnagögn | Numerical Data'!$D$335</c:f>
              <c:strCache>
                <c:ptCount val="1"/>
                <c:pt idx="0">
                  <c:v>Samfélagslosun</c:v>
                </c:pt>
              </c:strCache>
            </c:strRef>
          </c:tx>
          <c:spPr>
            <a:solidFill>
              <a:srgbClr val="23A5D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Data'!$W$335:$AV$335</c15:sqref>
                  </c15:fullRef>
                </c:ext>
              </c:extLst>
              <c:f>'Talnagögn | Numerical Data'!$W$335:$AO$335</c:f>
              <c:numCache>
                <c:formatCode>0</c:formatCode>
                <c:ptCount val="19"/>
                <c:pt idx="0">
                  <c:v>3249.9644086277672</c:v>
                </c:pt>
                <c:pt idx="1">
                  <c:v>3384.8277700767758</c:v>
                </c:pt>
                <c:pt idx="2">
                  <c:v>3555.9141285164278</c:v>
                </c:pt>
                <c:pt idx="3">
                  <c:v>3416.706622192346</c:v>
                </c:pt>
                <c:pt idx="4">
                  <c:v>3285.489951656145</c:v>
                </c:pt>
                <c:pt idx="5">
                  <c:v>3171.5049641490614</c:v>
                </c:pt>
                <c:pt idx="6">
                  <c:v>3061.6075460034394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3002.9388978098509</c:v>
                </c:pt>
                <c:pt idx="12">
                  <c:v>3036.8327619033612</c:v>
                </c:pt>
                <c:pt idx="13">
                  <c:v>3072.2478556891137</c:v>
                </c:pt>
                <c:pt idx="14">
                  <c:v>2980.7939695056102</c:v>
                </c:pt>
                <c:pt idx="15">
                  <c:v>2839.9333445934631</c:v>
                </c:pt>
                <c:pt idx="16">
                  <c:v>2880.4055923989213</c:v>
                </c:pt>
                <c:pt idx="17">
                  <c:v>2882.5553151680479</c:v>
                </c:pt>
                <c:pt idx="18">
                  <c:v>2811.175758043526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71-4357-9735-C5D5919704FC}"/>
            </c:ext>
          </c:extLst>
        </c:ser>
        <c:ser>
          <c:idx val="0"/>
          <c:order val="2"/>
          <c:tx>
            <c:strRef>
              <c:f>'Talnagögn | Numerical Data'!$D$333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solidFill>
              <a:srgbClr val="C9689E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Data'!$W$333:$AV$333</c15:sqref>
                  </c15:fullRef>
                </c:ext>
              </c:extLst>
              <c:f>'Talnagögn | Numerical Data'!$W$333:$AO$333</c:f>
              <c:numCache>
                <c:formatCode>0</c:formatCode>
                <c:ptCount val="19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1414.5983388630546</c:v>
                </c:pt>
                <c:pt idx="3">
                  <c:v>1931.1151277677468</c:v>
                </c:pt>
                <c:pt idx="4">
                  <c:v>1764.1449942061058</c:v>
                </c:pt>
                <c:pt idx="5">
                  <c:v>1783.4334517036384</c:v>
                </c:pt>
                <c:pt idx="6">
                  <c:v>1680.8912393316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1801.5981907139039</c:v>
                </c:pt>
                <c:pt idx="11">
                  <c:v>1771.6683497563383</c:v>
                </c:pt>
                <c:pt idx="12">
                  <c:v>1824.7934949065466</c:v>
                </c:pt>
                <c:pt idx="13">
                  <c:v>1846.9543490538745</c:v>
                </c:pt>
                <c:pt idx="14">
                  <c:v>1788.0091929632458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71-4357-9735-C5D5919704FC}"/>
            </c:ext>
          </c:extLst>
        </c:ser>
        <c:ser>
          <c:idx val="1"/>
          <c:order val="3"/>
          <c:tx>
            <c:strRef>
              <c:f>'Talnagögn | Numerical Data'!$D$334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Data'!$W$334:$AV$334</c15:sqref>
                  </c15:fullRef>
                </c:ext>
              </c:extLst>
              <c:f>'Talnagögn | Numerical Data'!$W$334:$AO$334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71-4357-9735-C5D591970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07569024"/>
        <c:axId val="1007573344"/>
      </c:bar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  <c:max val="1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20292848680583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582293926179321"/>
          <c:y val="0.36972526597197702"/>
          <c:w val="0.20990263719748325"/>
          <c:h val="0.27404284291710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62067241594796E-2"/>
          <c:y val="3.1571584669814787E-2"/>
          <c:w val="0.62862065186648941"/>
          <c:h val="0.88371080247645972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Data'!$E$336</c:f>
              <c:strCache>
                <c:ptCount val="1"/>
                <c:pt idx="0">
                  <c:v>LULUCF</c:v>
                </c:pt>
              </c:strCache>
            </c:strRef>
          </c:tx>
          <c:spPr>
            <a:solidFill>
              <a:srgbClr val="63A28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Data'!$W$336:$AV$336</c15:sqref>
                  </c15:fullRef>
                </c:ext>
              </c:extLst>
              <c:f>'Talnagögn | Numerical Data'!$W$336:$AO$336</c:f>
              <c:numCache>
                <c:formatCode>0</c:formatCode>
                <c:ptCount val="19"/>
                <c:pt idx="0">
                  <c:v>8091.7267269509657</c:v>
                </c:pt>
                <c:pt idx="1">
                  <c:v>8135.1701428928063</c:v>
                </c:pt>
                <c:pt idx="2">
                  <c:v>8030.451820954705</c:v>
                </c:pt>
                <c:pt idx="3">
                  <c:v>8065.6670743415989</c:v>
                </c:pt>
                <c:pt idx="4">
                  <c:v>8117.3693936346281</c:v>
                </c:pt>
                <c:pt idx="5">
                  <c:v>8088.1843252997787</c:v>
                </c:pt>
                <c:pt idx="6">
                  <c:v>8063.4833201027086</c:v>
                </c:pt>
                <c:pt idx="7">
                  <c:v>8064.5392425745749</c:v>
                </c:pt>
                <c:pt idx="8">
                  <c:v>8061.7769053843185</c:v>
                </c:pt>
                <c:pt idx="9">
                  <c:v>8051.6816426605765</c:v>
                </c:pt>
                <c:pt idx="10">
                  <c:v>8039.3971026624204</c:v>
                </c:pt>
                <c:pt idx="11">
                  <c:v>8018.3786668449193</c:v>
                </c:pt>
                <c:pt idx="12">
                  <c:v>7987.5815574668504</c:v>
                </c:pt>
                <c:pt idx="13">
                  <c:v>7972.0593770061969</c:v>
                </c:pt>
                <c:pt idx="14">
                  <c:v>7982.4408800976125</c:v>
                </c:pt>
                <c:pt idx="15">
                  <c:v>7999.9250976595449</c:v>
                </c:pt>
                <c:pt idx="16">
                  <c:v>8003.3846929324436</c:v>
                </c:pt>
                <c:pt idx="17">
                  <c:v>7985.6990877259941</c:v>
                </c:pt>
                <c:pt idx="18">
                  <c:v>7985.0110491166906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E-4E4E-B5F6-93F0DC31E60C}"/>
            </c:ext>
          </c:extLst>
        </c:ser>
        <c:ser>
          <c:idx val="2"/>
          <c:order val="1"/>
          <c:tx>
            <c:strRef>
              <c:f>'Talnagögn | Numerical Data'!$E$335</c:f>
              <c:strCache>
                <c:ptCount val="1"/>
                <c:pt idx="0">
                  <c:v>ESR</c:v>
                </c:pt>
              </c:strCache>
            </c:strRef>
          </c:tx>
          <c:spPr>
            <a:solidFill>
              <a:srgbClr val="23A5D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Data'!$W$335:$AV$335</c15:sqref>
                  </c15:fullRef>
                </c:ext>
              </c:extLst>
              <c:f>'Talnagögn | Numerical Data'!$W$335:$AO$335</c:f>
              <c:numCache>
                <c:formatCode>0</c:formatCode>
                <c:ptCount val="19"/>
                <c:pt idx="0">
                  <c:v>3249.9644086277672</c:v>
                </c:pt>
                <c:pt idx="1">
                  <c:v>3384.8277700767758</c:v>
                </c:pt>
                <c:pt idx="2">
                  <c:v>3555.9141285164278</c:v>
                </c:pt>
                <c:pt idx="3">
                  <c:v>3416.706622192346</c:v>
                </c:pt>
                <c:pt idx="4">
                  <c:v>3285.489951656145</c:v>
                </c:pt>
                <c:pt idx="5">
                  <c:v>3171.5049641490614</c:v>
                </c:pt>
                <c:pt idx="6">
                  <c:v>3061.6075460034394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3002.9388978098509</c:v>
                </c:pt>
                <c:pt idx="12">
                  <c:v>3036.8327619033612</c:v>
                </c:pt>
                <c:pt idx="13">
                  <c:v>3072.2478556891137</c:v>
                </c:pt>
                <c:pt idx="14">
                  <c:v>2980.7939695056102</c:v>
                </c:pt>
                <c:pt idx="15">
                  <c:v>2839.9333445934631</c:v>
                </c:pt>
                <c:pt idx="16">
                  <c:v>2880.4055923989213</c:v>
                </c:pt>
                <c:pt idx="17">
                  <c:v>2882.5553151680479</c:v>
                </c:pt>
                <c:pt idx="18">
                  <c:v>2811.175758043526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E-4E4E-B5F6-93F0DC31E60C}"/>
            </c:ext>
          </c:extLst>
        </c:ser>
        <c:ser>
          <c:idx val="0"/>
          <c:order val="2"/>
          <c:tx>
            <c:strRef>
              <c:f>'Talnagögn | Numerical Data'!$E$333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solidFill>
              <a:srgbClr val="C9689E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Data'!$W$333:$AV$333</c15:sqref>
                  </c15:fullRef>
                </c:ext>
              </c:extLst>
              <c:f>'Talnagögn | Numerical Data'!$W$333:$AO$333</c:f>
              <c:numCache>
                <c:formatCode>0</c:formatCode>
                <c:ptCount val="19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1414.5983388630546</c:v>
                </c:pt>
                <c:pt idx="3">
                  <c:v>1931.1151277677468</c:v>
                </c:pt>
                <c:pt idx="4">
                  <c:v>1764.1449942061058</c:v>
                </c:pt>
                <c:pt idx="5">
                  <c:v>1783.4334517036384</c:v>
                </c:pt>
                <c:pt idx="6">
                  <c:v>1680.8912393316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1801.5981907139039</c:v>
                </c:pt>
                <c:pt idx="11">
                  <c:v>1771.6683497563383</c:v>
                </c:pt>
                <c:pt idx="12">
                  <c:v>1824.7934949065466</c:v>
                </c:pt>
                <c:pt idx="13">
                  <c:v>1846.9543490538745</c:v>
                </c:pt>
                <c:pt idx="14">
                  <c:v>1788.0091929632458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7E-4E4E-B5F6-93F0DC31E60C}"/>
            </c:ext>
          </c:extLst>
        </c:ser>
        <c:ser>
          <c:idx val="1"/>
          <c:order val="3"/>
          <c:tx>
            <c:strRef>
              <c:f>'Talnagögn | Numerical Data'!$E$334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Data'!$W$334:$AV$334</c15:sqref>
                  </c15:fullRef>
                </c:ext>
              </c:extLst>
              <c:f>'Talnagögn | Numerical Data'!$W$334:$AO$334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7E-4E4E-B5F6-93F0DC31E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07569024"/>
        <c:axId val="1007573344"/>
      </c:bar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  <c:max val="1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5.0090030585156729E-3"/>
              <c:y val="0.273995025836946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95990831621916"/>
          <c:y val="0.3579076304907437"/>
          <c:w val="0.21427089701476032"/>
          <c:h val="0.284184509465172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614717593286462E-2"/>
          <c:y val="3.2452447987808844E-2"/>
          <c:w val="0.63162982757699704"/>
          <c:h val="0.8804662745425994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Data'!$D$8</c:f>
              <c:strCache>
                <c:ptCount val="1"/>
                <c:pt idx="0">
                  <c:v>Landnotkun</c:v>
                </c:pt>
              </c:strCache>
            </c:strRef>
          </c:tx>
          <c:spPr>
            <a:solidFill>
              <a:srgbClr val="68A20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Data'!$H$8:$AO$8</c:f>
              <c:numCache>
                <c:formatCode>0</c:formatCode>
                <c:ptCount val="34"/>
                <c:pt idx="0">
                  <c:v>8142.2655079993019</c:v>
                </c:pt>
                <c:pt idx="1">
                  <c:v>8146.2313470254858</c:v>
                </c:pt>
                <c:pt idx="2">
                  <c:v>8131.8588280985387</c:v>
                </c:pt>
                <c:pt idx="3">
                  <c:v>8138.1761530650947</c:v>
                </c:pt>
                <c:pt idx="4">
                  <c:v>8129.0084749077187</c:v>
                </c:pt>
                <c:pt idx="5">
                  <c:v>8110.6672040854837</c:v>
                </c:pt>
                <c:pt idx="6">
                  <c:v>8103.1417242367525</c:v>
                </c:pt>
                <c:pt idx="7">
                  <c:v>8096.1306669816267</c:v>
                </c:pt>
                <c:pt idx="8">
                  <c:v>8091.2099222669249</c:v>
                </c:pt>
                <c:pt idx="9">
                  <c:v>8094.1024539946084</c:v>
                </c:pt>
                <c:pt idx="10">
                  <c:v>8095.0089405619865</c:v>
                </c:pt>
                <c:pt idx="11">
                  <c:v>8099.9833391208258</c:v>
                </c:pt>
                <c:pt idx="12">
                  <c:v>8109.2975745146305</c:v>
                </c:pt>
                <c:pt idx="13">
                  <c:v>8099.8628672248997</c:v>
                </c:pt>
                <c:pt idx="14">
                  <c:v>8096.5347677604586</c:v>
                </c:pt>
                <c:pt idx="15">
                  <c:v>8091.7267269509657</c:v>
                </c:pt>
                <c:pt idx="16">
                  <c:v>8135.1701428928063</c:v>
                </c:pt>
                <c:pt idx="17">
                  <c:v>8030.451820954705</c:v>
                </c:pt>
                <c:pt idx="18">
                  <c:v>8065.6670743415989</c:v>
                </c:pt>
                <c:pt idx="19">
                  <c:v>8117.3693936346281</c:v>
                </c:pt>
                <c:pt idx="20">
                  <c:v>8088.1843252997787</c:v>
                </c:pt>
                <c:pt idx="21">
                  <c:v>8063.4833201027086</c:v>
                </c:pt>
                <c:pt idx="22">
                  <c:v>8064.5392425745749</c:v>
                </c:pt>
                <c:pt idx="23">
                  <c:v>8061.7769053843185</c:v>
                </c:pt>
                <c:pt idx="24">
                  <c:v>8051.6816426605765</c:v>
                </c:pt>
                <c:pt idx="25">
                  <c:v>8039.3971026624204</c:v>
                </c:pt>
                <c:pt idx="26">
                  <c:v>8018.3786668449193</c:v>
                </c:pt>
                <c:pt idx="27">
                  <c:v>7987.5815574668504</c:v>
                </c:pt>
                <c:pt idx="28">
                  <c:v>7972.0593770061969</c:v>
                </c:pt>
                <c:pt idx="29">
                  <c:v>7982.4408800976125</c:v>
                </c:pt>
                <c:pt idx="30">
                  <c:v>7999.9250976595449</c:v>
                </c:pt>
                <c:pt idx="31">
                  <c:v>8003.3846929324436</c:v>
                </c:pt>
                <c:pt idx="32">
                  <c:v>7985.6990877259941</c:v>
                </c:pt>
                <c:pt idx="33">
                  <c:v>7985.0110491166906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0-4322-9773-E094D739C80E}"/>
            </c:ext>
          </c:extLst>
        </c:ser>
        <c:ser>
          <c:idx val="0"/>
          <c:order val="1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0-4322-9773-E094D739C80E}"/>
            </c:ext>
          </c:extLst>
        </c:ser>
        <c:ser>
          <c:idx val="1"/>
          <c:order val="2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A0-4322-9773-E094D739C80E}"/>
            </c:ext>
          </c:extLst>
        </c:ser>
        <c:ser>
          <c:idx val="2"/>
          <c:order val="3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A0-4322-9773-E094D739C80E}"/>
            </c:ext>
          </c:extLst>
        </c:ser>
        <c:ser>
          <c:idx val="4"/>
          <c:order val="4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A0-4322-9773-E094D739C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52520000185294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92942648615568"/>
          <c:y val="0.32252421264597614"/>
          <c:w val="0.19322526850729521"/>
          <c:h val="0.357864731260791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is-IS" sz="1400" b="1"/>
              <a:t>Losun Íslands</a:t>
            </a:r>
          </a:p>
          <a:p>
            <a:pPr>
              <a:defRPr/>
            </a:pPr>
            <a:r>
              <a:rPr lang="is-IS" sz="1400" b="1"/>
              <a:t>2023</a:t>
            </a:r>
          </a:p>
          <a:p>
            <a:pPr>
              <a:defRPr/>
            </a:pPr>
            <a:r>
              <a:rPr lang="is-IS" sz="1200"/>
              <a:t>án losunar frá</a:t>
            </a:r>
          </a:p>
          <a:p>
            <a:pPr>
              <a:defRPr/>
            </a:pPr>
            <a:r>
              <a:rPr lang="is-IS" sz="1200"/>
              <a:t>landnotkun</a:t>
            </a:r>
          </a:p>
        </c:rich>
      </c:tx>
      <c:layout>
        <c:manualLayout>
          <c:xMode val="edge"/>
          <c:yMode val="edge"/>
          <c:x val="0.39911610848469509"/>
          <c:y val="0.3771937281082158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275311001817952"/>
          <c:y val="6.0104604733401727E-2"/>
          <c:w val="0.46433828032525015"/>
          <c:h val="0.8315125229208232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6C3-4AA7-848D-7CF6C3C7B878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6C3-4AA7-848D-7CF6C3C7B878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6C3-4AA7-848D-7CF6C3C7B878}"/>
              </c:ext>
            </c:extLst>
          </c:dPt>
          <c:dPt>
            <c:idx val="3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C3-4AA7-848D-7CF6C3C7B878}"/>
              </c:ext>
            </c:extLst>
          </c:dPt>
          <c:dLbls>
            <c:dLbl>
              <c:idx val="0"/>
              <c:layout>
                <c:manualLayout>
                  <c:x val="-0.32115011613011796"/>
                  <c:y val="8.210337897985119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372E5444-D045-4967-A116-D173F4B5BB92}" type="CATEGORYNAME">
                      <a:rPr lang="en-US" sz="10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2BFA168E-3233-4803-B00B-13990E658939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53DBEDAD-EA1B-4659-BBAB-188B0F13124B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3216839907443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6C3-4AA7-848D-7CF6C3C7B878}"/>
                </c:ext>
              </c:extLst>
            </c:dLbl>
            <c:dLbl>
              <c:idx val="1"/>
              <c:layout>
                <c:manualLayout>
                  <c:x val="-0.28907752020494365"/>
                  <c:y val="-6.78364136381954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B71C5BB-9C84-4F63-804E-762D55E7A449}" type="CATEGORYNAME">
                      <a:rPr lang="en-US" sz="10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46662C37-EEE3-4A28-863E-B3C5E1968145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7A35FD79-CDA5-4D4A-89ED-114A0C33BAF6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7922096354166664"/>
                      <c:h val="0.213763425925925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6C3-4AA7-848D-7CF6C3C7B878}"/>
                </c:ext>
              </c:extLst>
            </c:dLbl>
            <c:dLbl>
              <c:idx val="2"/>
              <c:layout>
                <c:manualLayout>
                  <c:x val="0.19534167241381825"/>
                  <c:y val="-0.1347316086863478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6006CD64-816C-4A6E-B198-B53272107E6D}" type="CATEGORYNAME">
                      <a:rPr lang="en-US" sz="10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1DE72933-C415-4FDC-933D-900DE58F313E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BD3F4A2C-636C-4549-93C3-BB976AF9C64A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915952100103958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6C3-4AA7-848D-7CF6C3C7B878}"/>
                </c:ext>
              </c:extLst>
            </c:dLbl>
            <c:dLbl>
              <c:idx val="3"/>
              <c:layout>
                <c:manualLayout>
                  <c:x val="0.20101298102929663"/>
                  <c:y val="0.1910407130599673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6AC53C4E-9392-47A7-99CB-0D46ADB08952}" type="CATEGORYNAME">
                      <a:rPr lang="en-US" sz="10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AB88BE49-91BC-4E2F-B159-078A9B5441C7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4490BD91-37FD-4D5D-8D9B-6F4A92F526CF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399500180069312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D6C3-4AA7-848D-7CF6C3C7B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Emissions'!$E$20:$E$23</c:f>
              <c:strCache>
                <c:ptCount val="4"/>
                <c:pt idx="0">
                  <c:v>Orka</c:v>
                </c:pt>
                <c:pt idx="1">
                  <c:v>Iðnaður og vörunotkun</c:v>
                </c:pt>
                <c:pt idx="2">
                  <c:v>Landbúnaður</c:v>
                </c:pt>
                <c:pt idx="3">
                  <c:v>Úrgangur</c:v>
                </c:pt>
              </c:strCache>
            </c:strRef>
          </c:cat>
          <c:val>
            <c:numRef>
              <c:f>'Losun | Emissions'!$F$20:$F$23</c:f>
              <c:numCache>
                <c:formatCode>0</c:formatCode>
                <c:ptCount val="4"/>
                <c:pt idx="0">
                  <c:v>1774.4954056364502</c:v>
                </c:pt>
                <c:pt idx="1">
                  <c:v>1945.9962754246219</c:v>
                </c:pt>
                <c:pt idx="2">
                  <c:v>692.38040246203309</c:v>
                </c:pt>
                <c:pt idx="3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C3-4AA7-848D-7CF6C3C7B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0"/>
        <c:holeSize val="50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85917335412945E-2"/>
          <c:y val="3.2337962962962964E-2"/>
          <c:w val="0.64542076847821939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Data'!$D$193</c:f>
              <c:strCache>
                <c:ptCount val="1"/>
                <c:pt idx="0">
                  <c:v>Nautgripir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Data'!$H$193:$AV$193</c15:sqref>
                  </c15:fullRef>
                </c:ext>
              </c:extLst>
              <c:f>'Talnagögn | Numerical Data'!$H$193:$AO$193</c:f>
              <c:numCache>
                <c:formatCode>0</c:formatCode>
                <c:ptCount val="34"/>
                <c:pt idx="0">
                  <c:v>187.87449740472016</c:v>
                </c:pt>
                <c:pt idx="1">
                  <c:v>190.50505956589751</c:v>
                </c:pt>
                <c:pt idx="2">
                  <c:v>191.86113911108393</c:v>
                </c:pt>
                <c:pt idx="3">
                  <c:v>187.40043387289776</c:v>
                </c:pt>
                <c:pt idx="4">
                  <c:v>183.59707712098117</c:v>
                </c:pt>
                <c:pt idx="5">
                  <c:v>183.87943396461844</c:v>
                </c:pt>
                <c:pt idx="6">
                  <c:v>185.86441550096623</c:v>
                </c:pt>
                <c:pt idx="7">
                  <c:v>177.05449510078844</c:v>
                </c:pt>
                <c:pt idx="8">
                  <c:v>179.34521154718064</c:v>
                </c:pt>
                <c:pt idx="9">
                  <c:v>174.85126566083858</c:v>
                </c:pt>
                <c:pt idx="10">
                  <c:v>169.57933945586382</c:v>
                </c:pt>
                <c:pt idx="11">
                  <c:v>166.22310114509506</c:v>
                </c:pt>
                <c:pt idx="12">
                  <c:v>160.36844844479012</c:v>
                </c:pt>
                <c:pt idx="13">
                  <c:v>156.50953051500915</c:v>
                </c:pt>
                <c:pt idx="14">
                  <c:v>153.1064265686133</c:v>
                </c:pt>
                <c:pt idx="15">
                  <c:v>154.63482183375905</c:v>
                </c:pt>
                <c:pt idx="16">
                  <c:v>162.00546851195719</c:v>
                </c:pt>
                <c:pt idx="17">
                  <c:v>167.88077222694065</c:v>
                </c:pt>
                <c:pt idx="18">
                  <c:v>170.85865872486312</c:v>
                </c:pt>
                <c:pt idx="19">
                  <c:v>173.10601531734244</c:v>
                </c:pt>
                <c:pt idx="20">
                  <c:v>168.49249288086583</c:v>
                </c:pt>
                <c:pt idx="21">
                  <c:v>167.91706632060763</c:v>
                </c:pt>
                <c:pt idx="22">
                  <c:v>160.54023899453608</c:v>
                </c:pt>
                <c:pt idx="23">
                  <c:v>156.73492250237294</c:v>
                </c:pt>
                <c:pt idx="24">
                  <c:v>169.59958593919248</c:v>
                </c:pt>
                <c:pt idx="25">
                  <c:v>179.41395481509997</c:v>
                </c:pt>
                <c:pt idx="26">
                  <c:v>180.62692857301516</c:v>
                </c:pt>
                <c:pt idx="27">
                  <c:v>180.67135115556653</c:v>
                </c:pt>
                <c:pt idx="28">
                  <c:v>181.42667611525144</c:v>
                </c:pt>
                <c:pt idx="29">
                  <c:v>181.82862454964737</c:v>
                </c:pt>
                <c:pt idx="30">
                  <c:v>180.50194838366457</c:v>
                </c:pt>
                <c:pt idx="31">
                  <c:v>181.88368552247971</c:v>
                </c:pt>
                <c:pt idx="32">
                  <c:v>180.69610037364984</c:v>
                </c:pt>
                <c:pt idx="33">
                  <c:v>178.63844148321766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E-44E5-A2D0-CB7B8D4D7F48}"/>
            </c:ext>
          </c:extLst>
        </c:ser>
        <c:ser>
          <c:idx val="6"/>
          <c:order val="1"/>
          <c:tx>
            <c:strRef>
              <c:f>'Talnagögn | Numerical Data'!$D$197</c:f>
              <c:strCache>
                <c:ptCount val="1"/>
                <c:pt idx="0">
                  <c:v>Sauðfé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Data'!$H$197:$AV$197</c15:sqref>
                  </c15:fullRef>
                </c:ext>
              </c:extLst>
              <c:f>'Talnagögn | Numerical Data'!$H$197:$AO$197</c:f>
              <c:numCache>
                <c:formatCode>0</c:formatCode>
                <c:ptCount val="34"/>
                <c:pt idx="0">
                  <c:v>232.67814757369445</c:v>
                </c:pt>
                <c:pt idx="1">
                  <c:v>215.53232986075901</c:v>
                </c:pt>
                <c:pt idx="2">
                  <c:v>204.67702358001839</c:v>
                </c:pt>
                <c:pt idx="3">
                  <c:v>205.03549771918404</c:v>
                </c:pt>
                <c:pt idx="4">
                  <c:v>208.30506502958414</c:v>
                </c:pt>
                <c:pt idx="5">
                  <c:v>191.24976082106613</c:v>
                </c:pt>
                <c:pt idx="6">
                  <c:v>192.47328147554617</c:v>
                </c:pt>
                <c:pt idx="7">
                  <c:v>196.49426052130917</c:v>
                </c:pt>
                <c:pt idx="8">
                  <c:v>202.35493537811325</c:v>
                </c:pt>
                <c:pt idx="9">
                  <c:v>200.75952740557258</c:v>
                </c:pt>
                <c:pt idx="10">
                  <c:v>191.92472116126658</c:v>
                </c:pt>
                <c:pt idx="11">
                  <c:v>194.4061969052853</c:v>
                </c:pt>
                <c:pt idx="12">
                  <c:v>192.60576126998507</c:v>
                </c:pt>
                <c:pt idx="13">
                  <c:v>189.75797330209153</c:v>
                </c:pt>
                <c:pt idx="14">
                  <c:v>185.93829643309417</c:v>
                </c:pt>
                <c:pt idx="15">
                  <c:v>185.22702706761959</c:v>
                </c:pt>
                <c:pt idx="16">
                  <c:v>186.30783275376959</c:v>
                </c:pt>
                <c:pt idx="17">
                  <c:v>187.0361447029739</c:v>
                </c:pt>
                <c:pt idx="18">
                  <c:v>188.60458574825802</c:v>
                </c:pt>
                <c:pt idx="19">
                  <c:v>193.63472041831696</c:v>
                </c:pt>
                <c:pt idx="20">
                  <c:v>197.41433819507782</c:v>
                </c:pt>
                <c:pt idx="21">
                  <c:v>194.85534230727703</c:v>
                </c:pt>
                <c:pt idx="22">
                  <c:v>193.34269282610603</c:v>
                </c:pt>
                <c:pt idx="23">
                  <c:v>190.09880367385705</c:v>
                </c:pt>
                <c:pt idx="24">
                  <c:v>196.89191128239</c:v>
                </c:pt>
                <c:pt idx="25">
                  <c:v>191.05446482079472</c:v>
                </c:pt>
                <c:pt idx="26">
                  <c:v>191.65988004740157</c:v>
                </c:pt>
                <c:pt idx="27">
                  <c:v>183.85393656117927</c:v>
                </c:pt>
                <c:pt idx="28">
                  <c:v>174.78233091527116</c:v>
                </c:pt>
                <c:pt idx="29">
                  <c:v>162.10743239472703</c:v>
                </c:pt>
                <c:pt idx="30">
                  <c:v>155.90094787440779</c:v>
                </c:pt>
                <c:pt idx="31">
                  <c:v>155.49864930407819</c:v>
                </c:pt>
                <c:pt idx="32">
                  <c:v>148.80534613259476</c:v>
                </c:pt>
                <c:pt idx="33">
                  <c:v>143.1725515504483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E-44E5-A2D0-CB7B8D4D7F48}"/>
            </c:ext>
          </c:extLst>
        </c:ser>
        <c:ser>
          <c:idx val="0"/>
          <c:order val="2"/>
          <c:tx>
            <c:strRef>
              <c:f>'Talnagögn | Numerical Data'!$D$186</c:f>
              <c:strCache>
                <c:ptCount val="1"/>
                <c:pt idx="0">
                  <c:v>Áburðarnotkun í landbúnaði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Data'!$H$186:$AO$186</c:f>
              <c:numCache>
                <c:formatCode>0</c:formatCode>
                <c:ptCount val="34"/>
                <c:pt idx="0">
                  <c:v>151.01812194834065</c:v>
                </c:pt>
                <c:pt idx="1">
                  <c:v>146.7014245208909</c:v>
                </c:pt>
                <c:pt idx="2">
                  <c:v>139.00143179703039</c:v>
                </c:pt>
                <c:pt idx="3">
                  <c:v>141.85629984134258</c:v>
                </c:pt>
                <c:pt idx="4">
                  <c:v>144.55812271368919</c:v>
                </c:pt>
                <c:pt idx="5">
                  <c:v>140.99102472492902</c:v>
                </c:pt>
                <c:pt idx="6">
                  <c:v>147.77533504225178</c:v>
                </c:pt>
                <c:pt idx="7">
                  <c:v>144.28630366699744</c:v>
                </c:pt>
                <c:pt idx="8">
                  <c:v>146.43049324848758</c:v>
                </c:pt>
                <c:pt idx="9">
                  <c:v>150.92290579804745</c:v>
                </c:pt>
                <c:pt idx="10">
                  <c:v>148.53661699681965</c:v>
                </c:pt>
                <c:pt idx="11">
                  <c:v>148.25476638308271</c:v>
                </c:pt>
                <c:pt idx="12">
                  <c:v>139.86374751804053</c:v>
                </c:pt>
                <c:pt idx="13">
                  <c:v>137.52321156482546</c:v>
                </c:pt>
                <c:pt idx="14">
                  <c:v>135.27587052019413</c:v>
                </c:pt>
                <c:pt idx="15">
                  <c:v>133.17035339469737</c:v>
                </c:pt>
                <c:pt idx="16">
                  <c:v>148.74634921453037</c:v>
                </c:pt>
                <c:pt idx="17">
                  <c:v>157.42528105969427</c:v>
                </c:pt>
                <c:pt idx="18">
                  <c:v>168.26886938916508</c:v>
                </c:pt>
                <c:pt idx="19">
                  <c:v>150.65162378136935</c:v>
                </c:pt>
                <c:pt idx="20">
                  <c:v>142.50720133972885</c:v>
                </c:pt>
                <c:pt idx="21">
                  <c:v>140.57248959530415</c:v>
                </c:pt>
                <c:pt idx="22">
                  <c:v>144.96439890962307</c:v>
                </c:pt>
                <c:pt idx="23">
                  <c:v>143.81940240771365</c:v>
                </c:pt>
                <c:pt idx="24">
                  <c:v>161.23779503823815</c:v>
                </c:pt>
                <c:pt idx="25">
                  <c:v>146.53866607976417</c:v>
                </c:pt>
                <c:pt idx="26">
                  <c:v>143.06850661229865</c:v>
                </c:pt>
                <c:pt idx="27">
                  <c:v>153.22076210728193</c:v>
                </c:pt>
                <c:pt idx="28">
                  <c:v>143.54933439670879</c:v>
                </c:pt>
                <c:pt idx="29">
                  <c:v>138.69199915738966</c:v>
                </c:pt>
                <c:pt idx="30">
                  <c:v>142.45480231818976</c:v>
                </c:pt>
                <c:pt idx="31">
                  <c:v>145.12988497796729</c:v>
                </c:pt>
                <c:pt idx="32">
                  <c:v>137.81106630225946</c:v>
                </c:pt>
                <c:pt idx="33">
                  <c:v>126.36113402574739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5E-44E5-A2D0-CB7B8D4D7F48}"/>
            </c:ext>
          </c:extLst>
        </c:ser>
        <c:ser>
          <c:idx val="10"/>
          <c:order val="3"/>
          <c:tx>
            <c:strRef>
              <c:f>'Talnagögn | Numerical Data'!$D$201</c:f>
              <c:strCache>
                <c:ptCount val="1"/>
                <c:pt idx="0">
                  <c:v>Hestar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Data'!$H$201:$AO$201</c:f>
              <c:numCache>
                <c:formatCode>0</c:formatCode>
                <c:ptCount val="34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26.816713905848427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5E-44E5-A2D0-CB7B8D4D7F48}"/>
            </c:ext>
          </c:extLst>
        </c:ser>
        <c:ser>
          <c:idx val="14"/>
          <c:order val="4"/>
          <c:tx>
            <c:strRef>
              <c:f>'Talnagögn | Numerical Data'!$D$205</c:f>
              <c:strCache>
                <c:ptCount val="1"/>
                <c:pt idx="0">
                  <c:v>Framræst land (N₂O)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Data'!$H$205:$AV$205</c15:sqref>
                  </c15:fullRef>
                </c:ext>
              </c:extLst>
              <c:f>'Talnagögn | Numerical Data'!$H$205:$AO$205</c:f>
              <c:numCache>
                <c:formatCode>0</c:formatCode>
                <c:ptCount val="34"/>
                <c:pt idx="0">
                  <c:v>134.08209935015935</c:v>
                </c:pt>
                <c:pt idx="1">
                  <c:v>142.13724247882612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159.15642326070844</c:v>
                </c:pt>
                <c:pt idx="6">
                  <c:v>162.78481898050401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186.34761522371835</c:v>
                </c:pt>
                <c:pt idx="18">
                  <c:v>186.71725177228214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191.75577099727386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196.78799017345381</c:v>
                </c:pt>
                <c:pt idx="33">
                  <c:v>197.67850295305041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5E-44E5-A2D0-CB7B8D4D7F48}"/>
            </c:ext>
          </c:extLst>
        </c:ser>
        <c:ser>
          <c:idx val="1"/>
          <c:order val="5"/>
          <c:tx>
            <c:strRef>
              <c:f>'Talnagögn | Numerical Data'!$D$206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Data'!$H$206:$AV$206</c15:sqref>
                  </c15:fullRef>
                </c:ext>
              </c:extLst>
              <c:f>'Talnagögn | Numerical Data'!$H$206:$AO$206</c:f>
              <c:numCache>
                <c:formatCode>0</c:formatCode>
                <c:ptCount val="34"/>
                <c:pt idx="0">
                  <c:v>22.506130736686259</c:v>
                </c:pt>
                <c:pt idx="1">
                  <c:v>20.810150758540999</c:v>
                </c:pt>
                <c:pt idx="2">
                  <c:v>18.618593119247862</c:v>
                </c:pt>
                <c:pt idx="3">
                  <c:v>19.125544979365827</c:v>
                </c:pt>
                <c:pt idx="4">
                  <c:v>19.114275215977955</c:v>
                </c:pt>
                <c:pt idx="5">
                  <c:v>18.954539670095983</c:v>
                </c:pt>
                <c:pt idx="6">
                  <c:v>19.144117218160204</c:v>
                </c:pt>
                <c:pt idx="7">
                  <c:v>18.986887887587272</c:v>
                </c:pt>
                <c:pt idx="8">
                  <c:v>20.285214720321278</c:v>
                </c:pt>
                <c:pt idx="9">
                  <c:v>19.928883521382545</c:v>
                </c:pt>
                <c:pt idx="10">
                  <c:v>20.610101017210013</c:v>
                </c:pt>
                <c:pt idx="11">
                  <c:v>22.840046796382921</c:v>
                </c:pt>
                <c:pt idx="12">
                  <c:v>21.927290699407649</c:v>
                </c:pt>
                <c:pt idx="13">
                  <c:v>21.296575463026102</c:v>
                </c:pt>
                <c:pt idx="14">
                  <c:v>21.18930823996152</c:v>
                </c:pt>
                <c:pt idx="15">
                  <c:v>22.065963235956929</c:v>
                </c:pt>
                <c:pt idx="16">
                  <c:v>24.700959730052205</c:v>
                </c:pt>
                <c:pt idx="17">
                  <c:v>25.404963147981562</c:v>
                </c:pt>
                <c:pt idx="18">
                  <c:v>24.984141111317854</c:v>
                </c:pt>
                <c:pt idx="19">
                  <c:v>24.050248454993607</c:v>
                </c:pt>
                <c:pt idx="20">
                  <c:v>21.669758832000412</c:v>
                </c:pt>
                <c:pt idx="21">
                  <c:v>23.235641991737452</c:v>
                </c:pt>
                <c:pt idx="22">
                  <c:v>20.100041458854776</c:v>
                </c:pt>
                <c:pt idx="23">
                  <c:v>19.634951486551131</c:v>
                </c:pt>
                <c:pt idx="24">
                  <c:v>21.762869546563138</c:v>
                </c:pt>
                <c:pt idx="25">
                  <c:v>22.966862272416051</c:v>
                </c:pt>
                <c:pt idx="26">
                  <c:v>23.146028780814277</c:v>
                </c:pt>
                <c:pt idx="27">
                  <c:v>23.206619124813642</c:v>
                </c:pt>
                <c:pt idx="28">
                  <c:v>21.865400210029065</c:v>
                </c:pt>
                <c:pt idx="29">
                  <c:v>21.050199850702711</c:v>
                </c:pt>
                <c:pt idx="30">
                  <c:v>20.860137136766866</c:v>
                </c:pt>
                <c:pt idx="31">
                  <c:v>20.531627724041073</c:v>
                </c:pt>
                <c:pt idx="32">
                  <c:v>20.469766740929572</c:v>
                </c:pt>
                <c:pt idx="33">
                  <c:v>19.713058543720877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5E-44E5-A2D0-CB7B8D4D7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82038936"/>
        <c:axId val="1142935720"/>
      </c:bar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497844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405734918893385"/>
          <c:y val="0.31037962962962962"/>
          <c:w val="0.22858632946716753"/>
          <c:h val="0.39393981481481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</a:rPr>
              <a:t>Landbúnaður</a:t>
            </a:r>
          </a:p>
          <a:p>
            <a:pPr>
              <a:defRPr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40291370252459746"/>
          <c:y val="0.4702648161210201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6220436119397755"/>
          <c:y val="0.10661808042666963"/>
          <c:w val="0.45900478705856451"/>
          <c:h val="0.81391238497531904"/>
        </c:manualLayout>
      </c:layout>
      <c:doughnutChart>
        <c:varyColors val="1"/>
        <c:ser>
          <c:idx val="0"/>
          <c:order val="0"/>
          <c:spPr>
            <a:solidFill>
              <a:schemeClr val="tx2"/>
            </a:solidFill>
          </c:spPr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F39-493A-BF56-4D8EDD1987C6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F39-493A-BF56-4D8EDD1987C6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F39-493A-BF56-4D8EDD1987C6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F39-493A-BF56-4D8EDD1987C6}"/>
              </c:ext>
            </c:extLst>
          </c:dPt>
          <c:dPt>
            <c:idx val="4"/>
            <c:bubble3D val="0"/>
            <c:spPr>
              <a:solidFill>
                <a:schemeClr val="bg2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F39-493A-BF56-4D8EDD1987C6}"/>
              </c:ext>
            </c:extLst>
          </c:dPt>
          <c:dPt>
            <c:idx val="5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F39-493A-BF56-4D8EDD1987C6}"/>
              </c:ext>
            </c:extLst>
          </c:dPt>
          <c:dLbls>
            <c:dLbl>
              <c:idx val="0"/>
              <c:layout>
                <c:manualLayout>
                  <c:x val="0.19104089397266577"/>
                  <c:y val="0.14927598355181704"/>
                </c:manualLayout>
              </c:layout>
              <c:tx>
                <c:rich>
                  <a:bodyPr/>
                  <a:lstStyle/>
                  <a:p>
                    <a:fld id="{E431A23E-6757-476D-9FDD-5D912A8E5A6A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8FE61726-2D5C-4F5A-9F21-CA71D52188EF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D1845BDD-DB66-4885-BA15-96D40AA91F85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418669623123142"/>
                      <c:h val="0.1929974224676776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F39-493A-BF56-4D8EDD1987C6}"/>
                </c:ext>
              </c:extLst>
            </c:dLbl>
            <c:dLbl>
              <c:idx val="1"/>
              <c:layout>
                <c:manualLayout>
                  <c:x val="-0.18312829985981738"/>
                  <c:y val="0.13226642754770498"/>
                </c:manualLayout>
              </c:layout>
              <c:tx>
                <c:rich>
                  <a:bodyPr/>
                  <a:lstStyle/>
                  <a:p>
                    <a:fld id="{552F69B7-F178-43AC-AFD5-64B169D4AEF4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FF15A204-B7C9-4B93-96A3-9BCD6F9F6A7F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-íg,</a:t>
                    </a:r>
                    <a:endParaRPr lang="en-US" baseline="0"/>
                  </a:p>
                  <a:p>
                    <a:fld id="{27334245-3277-4C2C-BD7F-C7CFBA0A7330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AF39-493A-BF56-4D8EDD1987C6}"/>
                </c:ext>
              </c:extLst>
            </c:dLbl>
            <c:dLbl>
              <c:idx val="2"/>
              <c:layout>
                <c:manualLayout>
                  <c:x val="-0.20017578930396282"/>
                  <c:y val="-0.12204528784320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31F82BD-6FBD-4D59-A13E-B1A5DCEC0915}" type="CATEGORYNAME">
                      <a:rPr lang="en-US" sz="1050" b="1">
                        <a:solidFill>
                          <a:sysClr val="windowText" lastClr="000000"/>
                        </a:solidFill>
                      </a:rPr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3875F0E8-38BF-423D-B974-C0E4A7DF872A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50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BEEC1B1E-8E29-47F0-8663-CB8D517E664B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651951527373722"/>
                      <c:h val="0.1673060185185185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AF39-493A-BF56-4D8EDD1987C6}"/>
                </c:ext>
              </c:extLst>
            </c:dLbl>
            <c:dLbl>
              <c:idx val="3"/>
              <c:layout>
                <c:manualLayout>
                  <c:x val="0.31912678953110751"/>
                  <c:y val="-0.1445028421097729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4435B56-13F8-4772-8FEB-A57E4DA58EFE}" type="CATEGORYNAME">
                      <a:rPr lang="en-US" sz="1050" b="1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943B8AE0-9799-4DE1-80A6-7B4F12302CD5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-íg,</a:t>
                    </a:r>
                    <a:endParaRPr lang="en-US" sz="1050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09CB79E8-4A74-4480-A708-9A8D7CFEA83E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AF39-493A-BF56-4D8EDD1987C6}"/>
                </c:ext>
              </c:extLst>
            </c:dLbl>
            <c:dLbl>
              <c:idx val="4"/>
              <c:layout>
                <c:manualLayout>
                  <c:x val="0.24482799422324508"/>
                  <c:y val="-6.0255853565055889E-2"/>
                </c:manualLayout>
              </c:layout>
              <c:tx>
                <c:rich>
                  <a:bodyPr/>
                  <a:lstStyle/>
                  <a:p>
                    <a:fld id="{34DAF53F-51F3-4623-A22B-BED16E9367C7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5766F8D3-1A7A-4383-A749-884F235D4508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4E30AAF7-2029-4C93-8DB2-FA685D610CF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312314358334509"/>
                      <c:h val="0.1776826388888888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AF39-493A-BF56-4D8EDD1987C6}"/>
                </c:ext>
              </c:extLst>
            </c:dLbl>
            <c:dLbl>
              <c:idx val="5"/>
              <c:layout>
                <c:manualLayout>
                  <c:x val="0.24891503417527225"/>
                  <c:y val="3.178135810065507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CAAD516-199C-4211-934B-F205BA47B76D}" type="CATEGORYNAME">
                      <a:rPr lang="en-US" sz="1050" b="1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890670F1-AB31-46FB-8AAA-FD123E797CA6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50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434AD6D4-6BF2-451F-83B9-87EBBB8B8710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AF39-493A-BF56-4D8EDD1987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Emissions'!$E$439:$E$444</c:f>
              <c:strCache>
                <c:ptCount val="6"/>
                <c:pt idx="0">
                  <c:v>Áburðarnotkun í landbúnaði</c:v>
                </c:pt>
                <c:pt idx="1">
                  <c:v>Nautgripir</c:v>
                </c:pt>
                <c:pt idx="2">
                  <c:v>Sauðfé</c:v>
                </c:pt>
                <c:pt idx="3">
                  <c:v>Hestar</c:v>
                </c:pt>
                <c:pt idx="4">
                  <c:v>Framræst land (N₂O)</c:v>
                </c:pt>
                <c:pt idx="5">
                  <c:v>Önnur losun</c:v>
                </c:pt>
              </c:strCache>
            </c:strRef>
          </c:cat>
          <c:val>
            <c:numRef>
              <c:f>'Losun | Emissions'!$F$439:$F$444</c:f>
              <c:numCache>
                <c:formatCode>0</c:formatCode>
                <c:ptCount val="6"/>
                <c:pt idx="0">
                  <c:v>126.36113402574739</c:v>
                </c:pt>
                <c:pt idx="1">
                  <c:v>178.63844148321766</c:v>
                </c:pt>
                <c:pt idx="2">
                  <c:v>143.1725515504483</c:v>
                </c:pt>
                <c:pt idx="3">
                  <c:v>26.816713905848427</c:v>
                </c:pt>
                <c:pt idx="4">
                  <c:v>197.67850295305041</c:v>
                </c:pt>
                <c:pt idx="5">
                  <c:v>19.713058543720877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F39-493A-BF56-4D8EDD198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07"/>
        <c:holeSize val="5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AF39-493A-BF56-4D8EDD1987C6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AF39-493A-BF56-4D8EDD1987C6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AF39-493A-BF56-4D8EDD1987C6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4-AF39-493A-BF56-4D8EDD1987C6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6-AF39-493A-BF56-4D8EDD1987C6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8-AF39-493A-BF56-4D8EDD1987C6}"/>
                    </c:ext>
                  </c:extLst>
                </c:dPt>
                <c:dLbls>
                  <c:spPr>
                    <a:solidFill>
                      <a:srgbClr val="FFFFFF"/>
                    </a:solidFill>
                    <a:ln>
                      <a:solidFill>
                        <a:srgbClr val="323232">
                          <a:lumMod val="25000"/>
                          <a:lumOff val="75000"/>
                        </a:srgb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'Losun | Emissions'!$E$439:$E$444</c15:sqref>
                        </c15:formulaRef>
                      </c:ext>
                    </c:extLst>
                    <c:strCache>
                      <c:ptCount val="6"/>
                      <c:pt idx="0">
                        <c:v>Áburðarnotkun í landbúnaði</c:v>
                      </c:pt>
                      <c:pt idx="1">
                        <c:v>Nautgripir</c:v>
                      </c:pt>
                      <c:pt idx="2">
                        <c:v>Sauðfé</c:v>
                      </c:pt>
                      <c:pt idx="3">
                        <c:v>Hestar</c:v>
                      </c:pt>
                      <c:pt idx="4">
                        <c:v>Framræst land (N₂O)</c:v>
                      </c:pt>
                      <c:pt idx="5">
                        <c:v>Önnur losun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'Losun | Emissions'!$G$439:$G$444</c15:sqref>
                        </c15:formulaRef>
                      </c:ext>
                    </c:extLst>
                    <c:numCache>
                      <c:formatCode>0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9-AF39-493A-BF56-4D8EDD1987C6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94600310883473E-2"/>
          <c:y val="3.6435867916979427E-2"/>
          <c:w val="0.64036223020666105"/>
          <c:h val="0.86579394460391834"/>
        </c:manualLayout>
      </c:layout>
      <c:lineChart>
        <c:grouping val="standard"/>
        <c:varyColors val="0"/>
        <c:ser>
          <c:idx val="8"/>
          <c:order val="0"/>
          <c:tx>
            <c:v>LULUCF</c:v>
          </c:tx>
          <c:spPr>
            <a:ln>
              <a:solidFill>
                <a:srgbClr val="68A200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Data'!$H$8:$AO$8</c:f>
              <c:numCache>
                <c:formatCode>0</c:formatCode>
                <c:ptCount val="34"/>
                <c:pt idx="0">
                  <c:v>8142.2655079993019</c:v>
                </c:pt>
                <c:pt idx="1">
                  <c:v>8146.2313470254858</c:v>
                </c:pt>
                <c:pt idx="2">
                  <c:v>8131.8588280985387</c:v>
                </c:pt>
                <c:pt idx="3">
                  <c:v>8138.1761530650947</c:v>
                </c:pt>
                <c:pt idx="4">
                  <c:v>8129.0084749077187</c:v>
                </c:pt>
                <c:pt idx="5">
                  <c:v>8110.6672040854837</c:v>
                </c:pt>
                <c:pt idx="6">
                  <c:v>8103.1417242367525</c:v>
                </c:pt>
                <c:pt idx="7">
                  <c:v>8096.1306669816267</c:v>
                </c:pt>
                <c:pt idx="8">
                  <c:v>8091.2099222669249</c:v>
                </c:pt>
                <c:pt idx="9">
                  <c:v>8094.1024539946084</c:v>
                </c:pt>
                <c:pt idx="10">
                  <c:v>8095.0089405619865</c:v>
                </c:pt>
                <c:pt idx="11">
                  <c:v>8099.9833391208258</c:v>
                </c:pt>
                <c:pt idx="12">
                  <c:v>8109.2975745146305</c:v>
                </c:pt>
                <c:pt idx="13">
                  <c:v>8099.8628672248997</c:v>
                </c:pt>
                <c:pt idx="14">
                  <c:v>8096.5347677604586</c:v>
                </c:pt>
                <c:pt idx="15">
                  <c:v>8091.7267269509657</c:v>
                </c:pt>
                <c:pt idx="16">
                  <c:v>8135.1701428928063</c:v>
                </c:pt>
                <c:pt idx="17">
                  <c:v>8030.451820954705</c:v>
                </c:pt>
                <c:pt idx="18">
                  <c:v>8065.6670743415989</c:v>
                </c:pt>
                <c:pt idx="19">
                  <c:v>8117.3693936346281</c:v>
                </c:pt>
                <c:pt idx="20">
                  <c:v>8088.1843252997787</c:v>
                </c:pt>
                <c:pt idx="21">
                  <c:v>8063.4833201027086</c:v>
                </c:pt>
                <c:pt idx="22">
                  <c:v>8064.5392425745749</c:v>
                </c:pt>
                <c:pt idx="23">
                  <c:v>8061.7769053843185</c:v>
                </c:pt>
                <c:pt idx="24">
                  <c:v>8051.6816426605765</c:v>
                </c:pt>
                <c:pt idx="25">
                  <c:v>8039.3971026624204</c:v>
                </c:pt>
                <c:pt idx="26">
                  <c:v>8018.3786668449193</c:v>
                </c:pt>
                <c:pt idx="27">
                  <c:v>7987.5815574668504</c:v>
                </c:pt>
                <c:pt idx="28">
                  <c:v>7972.0593770061969</c:v>
                </c:pt>
                <c:pt idx="29">
                  <c:v>7982.4408800976125</c:v>
                </c:pt>
                <c:pt idx="30">
                  <c:v>7999.9250976595449</c:v>
                </c:pt>
                <c:pt idx="31">
                  <c:v>8003.3846929324436</c:v>
                </c:pt>
                <c:pt idx="32">
                  <c:v>7985.6990877259941</c:v>
                </c:pt>
                <c:pt idx="33">
                  <c:v>7985.0110491166906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6A-4D5B-B1D0-7439D322FF3A}"/>
            </c:ext>
          </c:extLst>
        </c:ser>
        <c:ser>
          <c:idx val="10"/>
          <c:order val="1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>
              <a:solidFill>
                <a:srgbClr val="008AAC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Data'!$H$5:$BU$5</c:f>
              <c:numCache>
                <c:formatCode>0</c:formatCode>
                <c:ptCount val="66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6A-4D5B-B1D0-7439D322FF3A}"/>
            </c:ext>
          </c:extLst>
        </c:ser>
        <c:ser>
          <c:idx val="0"/>
          <c:order val="2"/>
          <c:tx>
            <c:v>IPPU</c:v>
          </c:tx>
          <c:spPr>
            <a:ln>
              <a:solidFill>
                <a:srgbClr val="FFD44B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6A-4D5B-B1D0-7439D322FF3A}"/>
            </c:ext>
          </c:extLst>
        </c:ser>
        <c:ser>
          <c:idx val="11"/>
          <c:order val="3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>
              <a:solidFill>
                <a:srgbClr val="85509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Data'!$H$7:$BU$7</c:f>
              <c:numCache>
                <c:formatCode>0</c:formatCode>
                <c:ptCount val="66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6A-4D5B-B1D0-7439D322FF3A}"/>
            </c:ext>
          </c:extLst>
        </c:ser>
        <c:ser>
          <c:idx val="12"/>
          <c:order val="4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Data'!$H$9:$BU$9</c:f>
              <c:numCache>
                <c:formatCode>0</c:formatCode>
                <c:ptCount val="66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6A-4D5B-B1D0-7439D322FF3A}"/>
            </c:ext>
          </c:extLst>
        </c:ser>
        <c:ser>
          <c:idx val="2"/>
          <c:order val="5"/>
          <c:tx>
            <c:v>Orka WEM</c:v>
          </c:tx>
          <c:spPr>
            <a:ln w="19050">
              <a:solidFill>
                <a:srgbClr val="008AAC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Data'!$H$13:$BU$13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1819.1573302714678</c:v>
                </c:pt>
                <c:pt idx="35">
                  <c:v>1800.1916777345864</c:v>
                </c:pt>
                <c:pt idx="36">
                  <c:v>1779.5535176789456</c:v>
                </c:pt>
                <c:pt idx="37">
                  <c:v>1756.8057445991349</c:v>
                </c:pt>
                <c:pt idx="38">
                  <c:v>1720.5198929788655</c:v>
                </c:pt>
                <c:pt idx="39">
                  <c:v>1699.7793894763468</c:v>
                </c:pt>
                <c:pt idx="40">
                  <c:v>1659.228239557016</c:v>
                </c:pt>
                <c:pt idx="41">
                  <c:v>1624.4998603289625</c:v>
                </c:pt>
                <c:pt idx="42">
                  <c:v>1579.5071916323659</c:v>
                </c:pt>
                <c:pt idx="43">
                  <c:v>1533.4768424429833</c:v>
                </c:pt>
                <c:pt idx="44">
                  <c:v>1482.0843950792225</c:v>
                </c:pt>
                <c:pt idx="45">
                  <c:v>1404.2894200955193</c:v>
                </c:pt>
                <c:pt idx="46">
                  <c:v>1329.0852251324279</c:v>
                </c:pt>
                <c:pt idx="47">
                  <c:v>1252.4814423693485</c:v>
                </c:pt>
                <c:pt idx="48">
                  <c:v>1179.3926761142336</c:v>
                </c:pt>
                <c:pt idx="49">
                  <c:v>1108.4819576042844</c:v>
                </c:pt>
                <c:pt idx="50">
                  <c:v>1036.3237368931841</c:v>
                </c:pt>
                <c:pt idx="51">
                  <c:v>966.16388965567307</c:v>
                </c:pt>
                <c:pt idx="52">
                  <c:v>895.78936366813332</c:v>
                </c:pt>
                <c:pt idx="53">
                  <c:v>825.88822415673314</c:v>
                </c:pt>
                <c:pt idx="54">
                  <c:v>759.58794531579849</c:v>
                </c:pt>
                <c:pt idx="55">
                  <c:v>700.72297166463272</c:v>
                </c:pt>
                <c:pt idx="56">
                  <c:v>641.96298676709557</c:v>
                </c:pt>
                <c:pt idx="57">
                  <c:v>583.83549695565705</c:v>
                </c:pt>
                <c:pt idx="58">
                  <c:v>526.69440886138966</c:v>
                </c:pt>
                <c:pt idx="59">
                  <c:v>471.5056123737628</c:v>
                </c:pt>
                <c:pt idx="60">
                  <c:v>423.70642113060569</c:v>
                </c:pt>
                <c:pt idx="61">
                  <c:v>387.70197342845688</c:v>
                </c:pt>
                <c:pt idx="62">
                  <c:v>358.3540798413577</c:v>
                </c:pt>
                <c:pt idx="63">
                  <c:v>330.80302343331124</c:v>
                </c:pt>
                <c:pt idx="64">
                  <c:v>304.81936550282228</c:v>
                </c:pt>
                <c:pt idx="65">
                  <c:v>281.35842241172054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6A-4D5B-B1D0-7439D322FF3A}"/>
            </c:ext>
          </c:extLst>
        </c:ser>
        <c:ser>
          <c:idx val="5"/>
          <c:order val="6"/>
          <c:tx>
            <c:v>Orka WAM</c:v>
          </c:tx>
          <c:spPr>
            <a:ln w="19050" cap="rnd">
              <a:solidFill>
                <a:srgbClr val="008AAC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6-F26A-4D5B-B1D0-7439D322FF3A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Data'!$H$21:$BU$21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1818.7202384582679</c:v>
                </c:pt>
                <c:pt idx="35">
                  <c:v>1787.775775159226</c:v>
                </c:pt>
                <c:pt idx="36">
                  <c:v>1755.5795422998642</c:v>
                </c:pt>
                <c:pt idx="37">
                  <c:v>1721.3295350771566</c:v>
                </c:pt>
                <c:pt idx="38">
                  <c:v>1608.2826996479848</c:v>
                </c:pt>
                <c:pt idx="39">
                  <c:v>1533.2979520514079</c:v>
                </c:pt>
                <c:pt idx="40">
                  <c:v>1441.239640009828</c:v>
                </c:pt>
                <c:pt idx="41">
                  <c:v>1389.9717853695279</c:v>
                </c:pt>
                <c:pt idx="42">
                  <c:v>1338.5901994609731</c:v>
                </c:pt>
                <c:pt idx="43">
                  <c:v>1288.6550839790225</c:v>
                </c:pt>
                <c:pt idx="44">
                  <c:v>1236.20985956705</c:v>
                </c:pt>
                <c:pt idx="45">
                  <c:v>1166.1972358579317</c:v>
                </c:pt>
                <c:pt idx="46">
                  <c:v>1103.0814251489714</c:v>
                </c:pt>
                <c:pt idx="47">
                  <c:v>1039.0579598567285</c:v>
                </c:pt>
                <c:pt idx="48">
                  <c:v>974.03681227887046</c:v>
                </c:pt>
                <c:pt idx="49">
                  <c:v>908.29426803964009</c:v>
                </c:pt>
                <c:pt idx="50">
                  <c:v>839.90907079853832</c:v>
                </c:pt>
                <c:pt idx="51">
                  <c:v>776.15040993593948</c:v>
                </c:pt>
                <c:pt idx="52">
                  <c:v>713.46160538800621</c:v>
                </c:pt>
                <c:pt idx="53">
                  <c:v>652.28250593053644</c:v>
                </c:pt>
                <c:pt idx="54">
                  <c:v>598.76786261746543</c:v>
                </c:pt>
                <c:pt idx="55">
                  <c:v>553.3981673738059</c:v>
                </c:pt>
                <c:pt idx="56">
                  <c:v>512.24845898792137</c:v>
                </c:pt>
                <c:pt idx="57">
                  <c:v>473.8844734053946</c:v>
                </c:pt>
                <c:pt idx="58">
                  <c:v>444.66728592981809</c:v>
                </c:pt>
                <c:pt idx="59">
                  <c:v>416.84634915355468</c:v>
                </c:pt>
                <c:pt idx="60">
                  <c:v>388.46912285154866</c:v>
                </c:pt>
                <c:pt idx="61">
                  <c:v>365.55159870729892</c:v>
                </c:pt>
                <c:pt idx="62">
                  <c:v>339.98224744460117</c:v>
                </c:pt>
                <c:pt idx="63">
                  <c:v>315.35727812043808</c:v>
                </c:pt>
                <c:pt idx="64">
                  <c:v>292.0262255520654</c:v>
                </c:pt>
                <c:pt idx="65">
                  <c:v>270.33054351114373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6A-4D5B-B1D0-7439D322FF3A}"/>
            </c:ext>
          </c:extLst>
        </c:ser>
        <c:ser>
          <c:idx val="7"/>
          <c:order val="8"/>
          <c:tx>
            <c:v>Agri WAM</c:v>
          </c:tx>
          <c:spPr>
            <a:ln w="19050" cap="rnd">
              <a:solidFill>
                <a:srgbClr val="855092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F26A-4D5B-B1D0-7439D322FF3A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Data'!$H$23:$BU$23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684.39084094427733</c:v>
                </c:pt>
                <c:pt idx="36">
                  <c:v>679.977774518253</c:v>
                </c:pt>
                <c:pt idx="37">
                  <c:v>675.5601764435429</c:v>
                </c:pt>
                <c:pt idx="38">
                  <c:v>671.13904996044062</c:v>
                </c:pt>
                <c:pt idx="39">
                  <c:v>665.82038686401393</c:v>
                </c:pt>
                <c:pt idx="40">
                  <c:v>660.65089187941453</c:v>
                </c:pt>
                <c:pt idx="41">
                  <c:v>658.30115982060272</c:v>
                </c:pt>
                <c:pt idx="42">
                  <c:v>656.6245026880398</c:v>
                </c:pt>
                <c:pt idx="43">
                  <c:v>654.94645372052605</c:v>
                </c:pt>
                <c:pt idx="44">
                  <c:v>653.05685169408321</c:v>
                </c:pt>
                <c:pt idx="45">
                  <c:v>651.01798393000922</c:v>
                </c:pt>
                <c:pt idx="46">
                  <c:v>648.79849290071377</c:v>
                </c:pt>
                <c:pt idx="47">
                  <c:v>646.0536276611432</c:v>
                </c:pt>
                <c:pt idx="48">
                  <c:v>642.78467152764529</c:v>
                </c:pt>
                <c:pt idx="49">
                  <c:v>639.98224920032169</c:v>
                </c:pt>
                <c:pt idx="50">
                  <c:v>637.19355790137786</c:v>
                </c:pt>
                <c:pt idx="51">
                  <c:v>634.45881308636012</c:v>
                </c:pt>
                <c:pt idx="52">
                  <c:v>631.82909868962429</c:v>
                </c:pt>
                <c:pt idx="53">
                  <c:v>629.26900041579222</c:v>
                </c:pt>
                <c:pt idx="54">
                  <c:v>627.00925076788917</c:v>
                </c:pt>
                <c:pt idx="55">
                  <c:v>625.36043425133062</c:v>
                </c:pt>
                <c:pt idx="56">
                  <c:v>623.71781045901162</c:v>
                </c:pt>
                <c:pt idx="57">
                  <c:v>621.88044009776252</c:v>
                </c:pt>
                <c:pt idx="58">
                  <c:v>619.9057852488138</c:v>
                </c:pt>
                <c:pt idx="59">
                  <c:v>617.78080133245157</c:v>
                </c:pt>
                <c:pt idx="60">
                  <c:v>615.18872503946363</c:v>
                </c:pt>
                <c:pt idx="61">
                  <c:v>612.07620312580718</c:v>
                </c:pt>
                <c:pt idx="62">
                  <c:v>609.44455703672907</c:v>
                </c:pt>
                <c:pt idx="63">
                  <c:v>606.77734377384138</c:v>
                </c:pt>
                <c:pt idx="64">
                  <c:v>604.21326892507591</c:v>
                </c:pt>
                <c:pt idx="65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6A-4D5B-B1D0-7439D322FF3A}"/>
            </c:ext>
          </c:extLst>
        </c:ser>
        <c:ser>
          <c:idx val="9"/>
          <c:order val="9"/>
          <c:tx>
            <c:v>Úrg WAM</c:v>
          </c:tx>
          <c:spPr>
            <a:ln w="19050" cap="rnd">
              <a:solidFill>
                <a:srgbClr val="ED7D3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A-F26A-4D5B-B1D0-7439D322FF3A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Data'!$H$25:$BU$25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198.19470251585008</c:v>
                </c:pt>
                <c:pt idx="35">
                  <c:v>180.59686090097335</c:v>
                </c:pt>
                <c:pt idx="36">
                  <c:v>164.99638398602849</c:v>
                </c:pt>
                <c:pt idx="37">
                  <c:v>152.96899489761478</c:v>
                </c:pt>
                <c:pt idx="38">
                  <c:v>149.10952289385324</c:v>
                </c:pt>
                <c:pt idx="39">
                  <c:v>143.21615208724316</c:v>
                </c:pt>
                <c:pt idx="40">
                  <c:v>144.94489983226455</c:v>
                </c:pt>
                <c:pt idx="41">
                  <c:v>131.74802863289148</c:v>
                </c:pt>
                <c:pt idx="42">
                  <c:v>125.59418722947102</c:v>
                </c:pt>
                <c:pt idx="43">
                  <c:v>120.87483942438124</c:v>
                </c:pt>
                <c:pt idx="44">
                  <c:v>117.38319115146228</c:v>
                </c:pt>
                <c:pt idx="45">
                  <c:v>114.94426040493441</c:v>
                </c:pt>
                <c:pt idx="46">
                  <c:v>113.07731298878257</c:v>
                </c:pt>
                <c:pt idx="47">
                  <c:v>106.92972079606514</c:v>
                </c:pt>
                <c:pt idx="48">
                  <c:v>101.45515256604233</c:v>
                </c:pt>
                <c:pt idx="49">
                  <c:v>96.56436883502974</c:v>
                </c:pt>
                <c:pt idx="50">
                  <c:v>92.180840094178251</c:v>
                </c:pt>
                <c:pt idx="51">
                  <c:v>88.242894037599996</c:v>
                </c:pt>
                <c:pt idx="52">
                  <c:v>84.691777899609491</c:v>
                </c:pt>
                <c:pt idx="53">
                  <c:v>81.479087085695397</c:v>
                </c:pt>
                <c:pt idx="54">
                  <c:v>78.56453219547673</c:v>
                </c:pt>
                <c:pt idx="55">
                  <c:v>75.91342266636785</c:v>
                </c:pt>
                <c:pt idx="56">
                  <c:v>73.496253412718119</c:v>
                </c:pt>
                <c:pt idx="57">
                  <c:v>71.287281392909676</c:v>
                </c:pt>
                <c:pt idx="58">
                  <c:v>69.263408263001907</c:v>
                </c:pt>
                <c:pt idx="59">
                  <c:v>67.404845021631047</c:v>
                </c:pt>
                <c:pt idx="60">
                  <c:v>65.695298850704106</c:v>
                </c:pt>
                <c:pt idx="61">
                  <c:v>64.111797662949442</c:v>
                </c:pt>
                <c:pt idx="62">
                  <c:v>62.649713711382383</c:v>
                </c:pt>
                <c:pt idx="63">
                  <c:v>61.29746225041594</c:v>
                </c:pt>
                <c:pt idx="64">
                  <c:v>60.044863786272956</c:v>
                </c:pt>
                <c:pt idx="65">
                  <c:v>58.882864748767823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6A-4D5B-B1D0-7439D322FF3A}"/>
            </c:ext>
          </c:extLst>
        </c:ser>
        <c:ser>
          <c:idx val="3"/>
          <c:order val="10"/>
          <c:tx>
            <c:v>IPPU WEM</c:v>
          </c:tx>
          <c:spPr>
            <a:ln w="19050">
              <a:solidFill>
                <a:srgbClr val="FFD44B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3">
                  <c:v>1945.9962754246219</c:v>
                </c:pt>
                <c:pt idx="34">
                  <c:v>1955.2520557744726</c:v>
                </c:pt>
                <c:pt idx="35">
                  <c:v>1966.4507341772596</c:v>
                </c:pt>
                <c:pt idx="36">
                  <c:v>1954.1519207595661</c:v>
                </c:pt>
                <c:pt idx="37">
                  <c:v>1962.3145261825036</c:v>
                </c:pt>
                <c:pt idx="38">
                  <c:v>1918.0898502555669</c:v>
                </c:pt>
                <c:pt idx="39">
                  <c:v>1903.0550314581737</c:v>
                </c:pt>
                <c:pt idx="40">
                  <c:v>1909.5910078191739</c:v>
                </c:pt>
                <c:pt idx="41">
                  <c:v>1891.6673807687066</c:v>
                </c:pt>
                <c:pt idx="42">
                  <c:v>1893.3588536164209</c:v>
                </c:pt>
                <c:pt idx="43">
                  <c:v>1899.176447774395</c:v>
                </c:pt>
                <c:pt idx="44">
                  <c:v>1888.7135938617439</c:v>
                </c:pt>
                <c:pt idx="45">
                  <c:v>1883.3749843788651</c:v>
                </c:pt>
                <c:pt idx="46">
                  <c:v>1885.0206777573467</c:v>
                </c:pt>
                <c:pt idx="47">
                  <c:v>1884.4485227041866</c:v>
                </c:pt>
                <c:pt idx="48">
                  <c:v>1884.3999745519636</c:v>
                </c:pt>
                <c:pt idx="49">
                  <c:v>1884.7159750055114</c:v>
                </c:pt>
                <c:pt idx="50">
                  <c:v>1885.8778257857971</c:v>
                </c:pt>
                <c:pt idx="51">
                  <c:v>1885.5857393231181</c:v>
                </c:pt>
                <c:pt idx="52">
                  <c:v>1885.6333158920111</c:v>
                </c:pt>
                <c:pt idx="53">
                  <c:v>1885.6742543395962</c:v>
                </c:pt>
                <c:pt idx="54">
                  <c:v>1886.6212112291989</c:v>
                </c:pt>
                <c:pt idx="55">
                  <c:v>1885.7626438994166</c:v>
                </c:pt>
                <c:pt idx="56">
                  <c:v>1885.9010667145485</c:v>
                </c:pt>
                <c:pt idx="57">
                  <c:v>1886.2042235562826</c:v>
                </c:pt>
                <c:pt idx="58">
                  <c:v>1886.7954170277192</c:v>
                </c:pt>
                <c:pt idx="59">
                  <c:v>1885.7645703117569</c:v>
                </c:pt>
                <c:pt idx="60">
                  <c:v>1885.7513896604605</c:v>
                </c:pt>
                <c:pt idx="61">
                  <c:v>1885.5539322024242</c:v>
                </c:pt>
                <c:pt idx="62">
                  <c:v>1886.2731373151573</c:v>
                </c:pt>
                <c:pt idx="63">
                  <c:v>1885.2789561152024</c:v>
                </c:pt>
                <c:pt idx="64">
                  <c:v>1885.2330490454035</c:v>
                </c:pt>
                <c:pt idx="65">
                  <c:v>1885.2342759846729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6A-4D5B-B1D0-7439D322FF3A}"/>
            </c:ext>
          </c:extLst>
        </c:ser>
        <c:ser>
          <c:idx val="4"/>
          <c:order val="11"/>
          <c:tx>
            <c:v>Agri WEM</c:v>
          </c:tx>
          <c:spPr>
            <a:ln w="19050">
              <a:solidFill>
                <a:srgbClr val="85509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686.91262824532726</c:v>
                </c:pt>
                <c:pt idx="36">
                  <c:v>685.00713386939856</c:v>
                </c:pt>
                <c:pt idx="37">
                  <c:v>683.08321847839375</c:v>
                </c:pt>
                <c:pt idx="38">
                  <c:v>681.1419825018005</c:v>
                </c:pt>
                <c:pt idx="39">
                  <c:v>678.28992268559182</c:v>
                </c:pt>
                <c:pt idx="40">
                  <c:v>675.57364650219574</c:v>
                </c:pt>
                <c:pt idx="41">
                  <c:v>673.18473962046653</c:v>
                </c:pt>
                <c:pt idx="42">
                  <c:v>671.47007737838976</c:v>
                </c:pt>
                <c:pt idx="43">
                  <c:v>669.75484812820207</c:v>
                </c:pt>
                <c:pt idx="44">
                  <c:v>667.82757525885449</c:v>
                </c:pt>
                <c:pt idx="45">
                  <c:v>665.75152396977194</c:v>
                </c:pt>
                <c:pt idx="46">
                  <c:v>663.49434448963939</c:v>
                </c:pt>
                <c:pt idx="47">
                  <c:v>660.71153493277609</c:v>
                </c:pt>
                <c:pt idx="48">
                  <c:v>657.40376523039185</c:v>
                </c:pt>
                <c:pt idx="49">
                  <c:v>654.56401178553119</c:v>
                </c:pt>
                <c:pt idx="50">
                  <c:v>651.73800951596172</c:v>
                </c:pt>
                <c:pt idx="51">
                  <c:v>648.96663361866604</c:v>
                </c:pt>
                <c:pt idx="52">
                  <c:v>646.30043293715232</c:v>
                </c:pt>
                <c:pt idx="53">
                  <c:v>643.70447353864677</c:v>
                </c:pt>
                <c:pt idx="54">
                  <c:v>641.40929717116126</c:v>
                </c:pt>
                <c:pt idx="55">
                  <c:v>639.72696430130713</c:v>
                </c:pt>
                <c:pt idx="56">
                  <c:v>638.05065398418458</c:v>
                </c:pt>
                <c:pt idx="57">
                  <c:v>636.17993979216612</c:v>
                </c:pt>
                <c:pt idx="58">
                  <c:v>634.17146003612959</c:v>
                </c:pt>
                <c:pt idx="59">
                  <c:v>632.01303482581886</c:v>
                </c:pt>
                <c:pt idx="60">
                  <c:v>629.38634554611258</c:v>
                </c:pt>
                <c:pt idx="61">
                  <c:v>626.23884188892998</c:v>
                </c:pt>
                <c:pt idx="62">
                  <c:v>623.57308256006229</c:v>
                </c:pt>
                <c:pt idx="63">
                  <c:v>620.87221858419036</c:v>
                </c:pt>
                <c:pt idx="64">
                  <c:v>618.27457889114214</c:v>
                </c:pt>
                <c:pt idx="65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26A-4D5B-B1D0-7439D322FF3A}"/>
            </c:ext>
          </c:extLst>
        </c:ser>
        <c:ser>
          <c:idx val="6"/>
          <c:order val="12"/>
          <c:tx>
            <c:v>Úrg WEM</c:v>
          </c:tx>
          <c:spPr>
            <a:ln w="19050">
              <a:solidFill>
                <a:srgbClr val="ED7D3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198.19471045904623</c:v>
                </c:pt>
                <c:pt idx="35">
                  <c:v>180.59686907778473</c:v>
                </c:pt>
                <c:pt idx="36">
                  <c:v>164.99639239645464</c:v>
                </c:pt>
                <c:pt idx="37">
                  <c:v>152.96900354165524</c:v>
                </c:pt>
                <c:pt idx="38">
                  <c:v>148.80556925597691</c:v>
                </c:pt>
                <c:pt idx="39">
                  <c:v>148.95331004890835</c:v>
                </c:pt>
                <c:pt idx="40">
                  <c:v>148.37856805939154</c:v>
                </c:pt>
                <c:pt idx="41">
                  <c:v>139.0553095898984</c:v>
                </c:pt>
                <c:pt idx="42">
                  <c:v>135.97251534492</c:v>
                </c:pt>
                <c:pt idx="43">
                  <c:v>133.66684395133288</c:v>
                </c:pt>
                <c:pt idx="44">
                  <c:v>132.0516582230448</c:v>
                </c:pt>
                <c:pt idx="45">
                  <c:v>131.05134838910669</c:v>
                </c:pt>
                <c:pt idx="46">
                  <c:v>130.26730199683306</c:v>
                </c:pt>
                <c:pt idx="47">
                  <c:v>124.91469863300328</c:v>
                </c:pt>
                <c:pt idx="48">
                  <c:v>120.00314034444301</c:v>
                </c:pt>
                <c:pt idx="49">
                  <c:v>115.48947336811513</c:v>
                </c:pt>
                <c:pt idx="50">
                  <c:v>111.33508991559867</c:v>
                </c:pt>
                <c:pt idx="51">
                  <c:v>107.50947385544596</c:v>
                </c:pt>
                <c:pt idx="52">
                  <c:v>103.97942446788515</c:v>
                </c:pt>
                <c:pt idx="53">
                  <c:v>100.71744951954378</c:v>
                </c:pt>
                <c:pt idx="54">
                  <c:v>97.700333039715744</c:v>
                </c:pt>
                <c:pt idx="55">
                  <c:v>94.907292149171496</c:v>
                </c:pt>
                <c:pt idx="56">
                  <c:v>92.32010023237892</c:v>
                </c:pt>
                <c:pt idx="57">
                  <c:v>89.922125931803095</c:v>
                </c:pt>
                <c:pt idx="58">
                  <c:v>87.697597607846404</c:v>
                </c:pt>
                <c:pt idx="59">
                  <c:v>85.634895345964324</c:v>
                </c:pt>
                <c:pt idx="60">
                  <c:v>83.723712480059419</c:v>
                </c:pt>
                <c:pt idx="61">
                  <c:v>81.944384424507106</c:v>
                </c:pt>
                <c:pt idx="62">
                  <c:v>80.294810475542988</c:v>
                </c:pt>
                <c:pt idx="63">
                  <c:v>78.765297639528939</c:v>
                </c:pt>
                <c:pt idx="64">
                  <c:v>77.34704273199911</c:v>
                </c:pt>
                <c:pt idx="65">
                  <c:v>76.031951902415344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26A-4D5B-B1D0-7439D322FF3A}"/>
            </c:ext>
          </c:extLst>
        </c:ser>
        <c:ser>
          <c:idx val="13"/>
          <c:order val="13"/>
          <c:tx>
            <c:v>LULUCF WEM</c:v>
          </c:tx>
          <c:spPr>
            <a:ln>
              <a:solidFill>
                <a:srgbClr val="68A200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3">
                  <c:v>7985.0110491166906</c:v>
                </c:pt>
                <c:pt idx="34">
                  <c:v>8002.4564383258821</c:v>
                </c:pt>
                <c:pt idx="35">
                  <c:v>7978.9925499482433</c:v>
                </c:pt>
                <c:pt idx="36">
                  <c:v>7952.5151464727351</c:v>
                </c:pt>
                <c:pt idx="37">
                  <c:v>7924.2166906433977</c:v>
                </c:pt>
                <c:pt idx="38">
                  <c:v>7894.9142449749897</c:v>
                </c:pt>
                <c:pt idx="39">
                  <c:v>7860.0348380715523</c:v>
                </c:pt>
                <c:pt idx="40">
                  <c:v>7830.665597051282</c:v>
                </c:pt>
                <c:pt idx="41">
                  <c:v>7795.0822135530416</c:v>
                </c:pt>
                <c:pt idx="42">
                  <c:v>7759.6198894098725</c:v>
                </c:pt>
                <c:pt idx="43">
                  <c:v>7722.0791322725763</c:v>
                </c:pt>
                <c:pt idx="44">
                  <c:v>7688.9582852031726</c:v>
                </c:pt>
                <c:pt idx="45">
                  <c:v>7662.2418398136415</c:v>
                </c:pt>
                <c:pt idx="46">
                  <c:v>7629.4634270444922</c:v>
                </c:pt>
                <c:pt idx="47">
                  <c:v>7627.0333995528863</c:v>
                </c:pt>
                <c:pt idx="48">
                  <c:v>7590.6940531839346</c:v>
                </c:pt>
                <c:pt idx="49">
                  <c:v>7548.6329930165639</c:v>
                </c:pt>
                <c:pt idx="50">
                  <c:v>7508.1848922491317</c:v>
                </c:pt>
                <c:pt idx="51">
                  <c:v>7453.7068120215599</c:v>
                </c:pt>
                <c:pt idx="52">
                  <c:v>7397.1326604064552</c:v>
                </c:pt>
                <c:pt idx="53">
                  <c:v>7333.7873345544667</c:v>
                </c:pt>
                <c:pt idx="54">
                  <c:v>7263.892479677831</c:v>
                </c:pt>
                <c:pt idx="55">
                  <c:v>7198.45567601731</c:v>
                </c:pt>
                <c:pt idx="56">
                  <c:v>7121.4325092293093</c:v>
                </c:pt>
                <c:pt idx="57">
                  <c:v>7041.2841898743927</c:v>
                </c:pt>
                <c:pt idx="58">
                  <c:v>6963.7393168085609</c:v>
                </c:pt>
                <c:pt idx="59">
                  <c:v>6877.9064933323507</c:v>
                </c:pt>
                <c:pt idx="60">
                  <c:v>6788.5183432363383</c:v>
                </c:pt>
                <c:pt idx="61">
                  <c:v>6690.7106231066946</c:v>
                </c:pt>
                <c:pt idx="62">
                  <c:v>6602.7795568627917</c:v>
                </c:pt>
                <c:pt idx="63">
                  <c:v>6507.1711491038195</c:v>
                </c:pt>
                <c:pt idx="64">
                  <c:v>6412.7522037004446</c:v>
                </c:pt>
                <c:pt idx="65">
                  <c:v>6321.8180922754509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6A-4D5B-B1D0-7439D322F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  <c:extLst>
          <c:ext xmlns:c15="http://schemas.microsoft.com/office/drawing/2012/chart" uri="{02D57815-91ED-43cb-92C2-25804820EDAC}">
            <c15:filteredLineSeries>
              <c15:ser>
                <c:idx val="1"/>
                <c:order val="7"/>
                <c:tx>
                  <c:v>IPPU WAM</c:v>
                </c:tx>
                <c:spPr>
                  <a:ln w="19050" cap="rnd">
                    <a:solidFill>
                      <a:srgbClr val="FFD44B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Pt>
                  <c:idx val="33"/>
                  <c:bubble3D val="0"/>
                  <c:extLst>
                    <c:ext xmlns:c16="http://schemas.microsoft.com/office/drawing/2014/chart" uri="{C3380CC4-5D6E-409C-BE32-E72D297353CC}">
                      <c16:uniqueId val="{00000010-F26A-4D5B-B1D0-7439D322FF3A}"/>
                    </c:ext>
                  </c:extLst>
                </c:dPt>
                <c:cat>
                  <c:numRef>
                    <c:extLst>
                      <c:ext uri="{02D57815-91ED-43cb-92C2-25804820EDAC}">
                        <c15:formulaRef>
                          <c15:sqref>'Talnagögn | Numerical Data'!$H$1:$BU$1</c15:sqref>
                        </c15:formulaRef>
                      </c:ext>
                    </c:extLst>
                    <c:numCache>
                      <c:formatCode>0</c:formatCode>
                      <c:ptCount val="66"/>
                      <c:pt idx="0">
                        <c:v>1990</c:v>
                      </c:pt>
                      <c:pt idx="1">
                        <c:v>1991</c:v>
                      </c:pt>
                      <c:pt idx="2">
                        <c:v>1992</c:v>
                      </c:pt>
                      <c:pt idx="3">
                        <c:v>1993</c:v>
                      </c:pt>
                      <c:pt idx="4">
                        <c:v>1994</c:v>
                      </c:pt>
                      <c:pt idx="5">
                        <c:v>1995</c:v>
                      </c:pt>
                      <c:pt idx="6">
                        <c:v>1996</c:v>
                      </c:pt>
                      <c:pt idx="7">
                        <c:v>1997</c:v>
                      </c:pt>
                      <c:pt idx="8">
                        <c:v>1998</c:v>
                      </c:pt>
                      <c:pt idx="9">
                        <c:v>1999</c:v>
                      </c:pt>
                      <c:pt idx="10">
                        <c:v>2000</c:v>
                      </c:pt>
                      <c:pt idx="11">
                        <c:v>2001</c:v>
                      </c:pt>
                      <c:pt idx="12">
                        <c:v>2002</c:v>
                      </c:pt>
                      <c:pt idx="13">
                        <c:v>2003</c:v>
                      </c:pt>
                      <c:pt idx="14">
                        <c:v>2004</c:v>
                      </c:pt>
                      <c:pt idx="15">
                        <c:v>2005</c:v>
                      </c:pt>
                      <c:pt idx="16">
                        <c:v>2006</c:v>
                      </c:pt>
                      <c:pt idx="17">
                        <c:v>2007</c:v>
                      </c:pt>
                      <c:pt idx="18">
                        <c:v>2008</c:v>
                      </c:pt>
                      <c:pt idx="19">
                        <c:v>2009</c:v>
                      </c:pt>
                      <c:pt idx="20">
                        <c:v>2010</c:v>
                      </c:pt>
                      <c:pt idx="21">
                        <c:v>2011</c:v>
                      </c:pt>
                      <c:pt idx="22">
                        <c:v>2012</c:v>
                      </c:pt>
                      <c:pt idx="23">
                        <c:v>2013</c:v>
                      </c:pt>
                      <c:pt idx="24">
                        <c:v>2014</c:v>
                      </c:pt>
                      <c:pt idx="25">
                        <c:v>2015</c:v>
                      </c:pt>
                      <c:pt idx="26">
                        <c:v>2016</c:v>
                      </c:pt>
                      <c:pt idx="27">
                        <c:v>2017</c:v>
                      </c:pt>
                      <c:pt idx="28">
                        <c:v>2018</c:v>
                      </c:pt>
                      <c:pt idx="29">
                        <c:v>2019</c:v>
                      </c:pt>
                      <c:pt idx="30">
                        <c:v>2020</c:v>
                      </c:pt>
                      <c:pt idx="31">
                        <c:v>2021</c:v>
                      </c:pt>
                      <c:pt idx="32">
                        <c:v>2022</c:v>
                      </c:pt>
                      <c:pt idx="33">
                        <c:v>2023</c:v>
                      </c:pt>
                      <c:pt idx="34">
                        <c:v>2024</c:v>
                      </c:pt>
                      <c:pt idx="35">
                        <c:v>2025</c:v>
                      </c:pt>
                      <c:pt idx="36">
                        <c:v>2026</c:v>
                      </c:pt>
                      <c:pt idx="37">
                        <c:v>2027</c:v>
                      </c:pt>
                      <c:pt idx="38">
                        <c:v>2028</c:v>
                      </c:pt>
                      <c:pt idx="39">
                        <c:v>2029</c:v>
                      </c:pt>
                      <c:pt idx="40">
                        <c:v>2030</c:v>
                      </c:pt>
                      <c:pt idx="41">
                        <c:v>2031</c:v>
                      </c:pt>
                      <c:pt idx="42">
                        <c:v>2032</c:v>
                      </c:pt>
                      <c:pt idx="43">
                        <c:v>2033</c:v>
                      </c:pt>
                      <c:pt idx="44">
                        <c:v>2034</c:v>
                      </c:pt>
                      <c:pt idx="45">
                        <c:v>2035</c:v>
                      </c:pt>
                      <c:pt idx="46">
                        <c:v>2036</c:v>
                      </c:pt>
                      <c:pt idx="47">
                        <c:v>2037</c:v>
                      </c:pt>
                      <c:pt idx="48">
                        <c:v>2038</c:v>
                      </c:pt>
                      <c:pt idx="49">
                        <c:v>2039</c:v>
                      </c:pt>
                      <c:pt idx="50">
                        <c:v>2040</c:v>
                      </c:pt>
                      <c:pt idx="51">
                        <c:v>2041</c:v>
                      </c:pt>
                      <c:pt idx="52">
                        <c:v>2042</c:v>
                      </c:pt>
                      <c:pt idx="53">
                        <c:v>2043</c:v>
                      </c:pt>
                      <c:pt idx="54">
                        <c:v>2044</c:v>
                      </c:pt>
                      <c:pt idx="55">
                        <c:v>2045</c:v>
                      </c:pt>
                      <c:pt idx="56">
                        <c:v>2046</c:v>
                      </c:pt>
                      <c:pt idx="57">
                        <c:v>2047</c:v>
                      </c:pt>
                      <c:pt idx="58">
                        <c:v>2048</c:v>
                      </c:pt>
                      <c:pt idx="59">
                        <c:v>2049</c:v>
                      </c:pt>
                      <c:pt idx="60">
                        <c:v>2050</c:v>
                      </c:pt>
                      <c:pt idx="61">
                        <c:v>2051</c:v>
                      </c:pt>
                      <c:pt idx="62">
                        <c:v>2052</c:v>
                      </c:pt>
                      <c:pt idx="63">
                        <c:v>2053</c:v>
                      </c:pt>
                      <c:pt idx="64">
                        <c:v>2054</c:v>
                      </c:pt>
                      <c:pt idx="65">
                        <c:v>2055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'Talnagögn | Numerical Data'!$H$22:$BU$22</c15:sqref>
                        </c15:formulaRef>
                      </c:ext>
                    </c:extLst>
                    <c:numCache>
                      <c:formatCode>0</c:formatCode>
                      <c:ptCount val="66"/>
                      <c:pt idx="33">
                        <c:v>1945.9962754246219</c:v>
                      </c:pt>
                      <c:pt idx="34">
                        <c:v>1955.2520557744726</c:v>
                      </c:pt>
                      <c:pt idx="35">
                        <c:v>1966.4507341772596</c:v>
                      </c:pt>
                      <c:pt idx="36">
                        <c:v>1954.1519207595661</c:v>
                      </c:pt>
                      <c:pt idx="37">
                        <c:v>1962.3145261825036</c:v>
                      </c:pt>
                      <c:pt idx="38">
                        <c:v>1918.0898502555669</c:v>
                      </c:pt>
                      <c:pt idx="39">
                        <c:v>1903.0550314581737</c:v>
                      </c:pt>
                      <c:pt idx="40">
                        <c:v>1909.5910078191739</c:v>
                      </c:pt>
                      <c:pt idx="41">
                        <c:v>1891.6673807687066</c:v>
                      </c:pt>
                      <c:pt idx="42">
                        <c:v>1893.3588536164209</c:v>
                      </c:pt>
                      <c:pt idx="43">
                        <c:v>1899.176447774395</c:v>
                      </c:pt>
                      <c:pt idx="44">
                        <c:v>1888.7135938617439</c:v>
                      </c:pt>
                      <c:pt idx="45">
                        <c:v>1883.3749843788651</c:v>
                      </c:pt>
                      <c:pt idx="46">
                        <c:v>1885.0206777573467</c:v>
                      </c:pt>
                      <c:pt idx="47">
                        <c:v>1884.4485227041866</c:v>
                      </c:pt>
                      <c:pt idx="48">
                        <c:v>1884.3999745519636</c:v>
                      </c:pt>
                      <c:pt idx="49">
                        <c:v>1884.7159750055114</c:v>
                      </c:pt>
                      <c:pt idx="50">
                        <c:v>1885.8778257857971</c:v>
                      </c:pt>
                      <c:pt idx="51">
                        <c:v>1885.5857393231181</c:v>
                      </c:pt>
                      <c:pt idx="52">
                        <c:v>1885.6333158920111</c:v>
                      </c:pt>
                      <c:pt idx="53">
                        <c:v>1885.6742543395962</c:v>
                      </c:pt>
                      <c:pt idx="54">
                        <c:v>1886.6212112291989</c:v>
                      </c:pt>
                      <c:pt idx="55">
                        <c:v>1885.7626438994166</c:v>
                      </c:pt>
                      <c:pt idx="56">
                        <c:v>1885.9010667145485</c:v>
                      </c:pt>
                      <c:pt idx="57">
                        <c:v>1886.2042235562826</c:v>
                      </c:pt>
                      <c:pt idx="58">
                        <c:v>1886.7954170277192</c:v>
                      </c:pt>
                      <c:pt idx="59">
                        <c:v>1885.7645703117569</c:v>
                      </c:pt>
                      <c:pt idx="60">
                        <c:v>1885.7513896604605</c:v>
                      </c:pt>
                      <c:pt idx="61">
                        <c:v>1885.5539322024242</c:v>
                      </c:pt>
                      <c:pt idx="62">
                        <c:v>1886.2731373151573</c:v>
                      </c:pt>
                      <c:pt idx="63">
                        <c:v>1885.2789561152024</c:v>
                      </c:pt>
                      <c:pt idx="64">
                        <c:v>1885.2330490454035</c:v>
                      </c:pt>
                      <c:pt idx="65">
                        <c:v>1885.2342759846729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1-F26A-4D5B-B1D0-7439D322FF3A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v>LULUCF WAM</c:v>
                </c:tx>
                <c:spPr>
                  <a:ln>
                    <a:solidFill>
                      <a:srgbClr val="68A200"/>
                    </a:solidFill>
                    <a:prstDash val="sysDash"/>
                  </a:ln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'Talnagögn | Numerical Data'!$H$1:$BU$1</c15:sqref>
                        </c15:formulaRef>
                      </c:ext>
                    </c:extLst>
                    <c:numCache>
                      <c:formatCode>0</c:formatCode>
                      <c:ptCount val="66"/>
                      <c:pt idx="0">
                        <c:v>1990</c:v>
                      </c:pt>
                      <c:pt idx="1">
                        <c:v>1991</c:v>
                      </c:pt>
                      <c:pt idx="2">
                        <c:v>1992</c:v>
                      </c:pt>
                      <c:pt idx="3">
                        <c:v>1993</c:v>
                      </c:pt>
                      <c:pt idx="4">
                        <c:v>1994</c:v>
                      </c:pt>
                      <c:pt idx="5">
                        <c:v>1995</c:v>
                      </c:pt>
                      <c:pt idx="6">
                        <c:v>1996</c:v>
                      </c:pt>
                      <c:pt idx="7">
                        <c:v>1997</c:v>
                      </c:pt>
                      <c:pt idx="8">
                        <c:v>1998</c:v>
                      </c:pt>
                      <c:pt idx="9">
                        <c:v>1999</c:v>
                      </c:pt>
                      <c:pt idx="10">
                        <c:v>2000</c:v>
                      </c:pt>
                      <c:pt idx="11">
                        <c:v>2001</c:v>
                      </c:pt>
                      <c:pt idx="12">
                        <c:v>2002</c:v>
                      </c:pt>
                      <c:pt idx="13">
                        <c:v>2003</c:v>
                      </c:pt>
                      <c:pt idx="14">
                        <c:v>2004</c:v>
                      </c:pt>
                      <c:pt idx="15">
                        <c:v>2005</c:v>
                      </c:pt>
                      <c:pt idx="16">
                        <c:v>2006</c:v>
                      </c:pt>
                      <c:pt idx="17">
                        <c:v>2007</c:v>
                      </c:pt>
                      <c:pt idx="18">
                        <c:v>2008</c:v>
                      </c:pt>
                      <c:pt idx="19">
                        <c:v>2009</c:v>
                      </c:pt>
                      <c:pt idx="20">
                        <c:v>2010</c:v>
                      </c:pt>
                      <c:pt idx="21">
                        <c:v>2011</c:v>
                      </c:pt>
                      <c:pt idx="22">
                        <c:v>2012</c:v>
                      </c:pt>
                      <c:pt idx="23">
                        <c:v>2013</c:v>
                      </c:pt>
                      <c:pt idx="24">
                        <c:v>2014</c:v>
                      </c:pt>
                      <c:pt idx="25">
                        <c:v>2015</c:v>
                      </c:pt>
                      <c:pt idx="26">
                        <c:v>2016</c:v>
                      </c:pt>
                      <c:pt idx="27">
                        <c:v>2017</c:v>
                      </c:pt>
                      <c:pt idx="28">
                        <c:v>2018</c:v>
                      </c:pt>
                      <c:pt idx="29">
                        <c:v>2019</c:v>
                      </c:pt>
                      <c:pt idx="30">
                        <c:v>2020</c:v>
                      </c:pt>
                      <c:pt idx="31">
                        <c:v>2021</c:v>
                      </c:pt>
                      <c:pt idx="32">
                        <c:v>2022</c:v>
                      </c:pt>
                      <c:pt idx="33">
                        <c:v>2023</c:v>
                      </c:pt>
                      <c:pt idx="34">
                        <c:v>2024</c:v>
                      </c:pt>
                      <c:pt idx="35">
                        <c:v>2025</c:v>
                      </c:pt>
                      <c:pt idx="36">
                        <c:v>2026</c:v>
                      </c:pt>
                      <c:pt idx="37">
                        <c:v>2027</c:v>
                      </c:pt>
                      <c:pt idx="38">
                        <c:v>2028</c:v>
                      </c:pt>
                      <c:pt idx="39">
                        <c:v>2029</c:v>
                      </c:pt>
                      <c:pt idx="40">
                        <c:v>2030</c:v>
                      </c:pt>
                      <c:pt idx="41">
                        <c:v>2031</c:v>
                      </c:pt>
                      <c:pt idx="42">
                        <c:v>2032</c:v>
                      </c:pt>
                      <c:pt idx="43">
                        <c:v>2033</c:v>
                      </c:pt>
                      <c:pt idx="44">
                        <c:v>2034</c:v>
                      </c:pt>
                      <c:pt idx="45">
                        <c:v>2035</c:v>
                      </c:pt>
                      <c:pt idx="46">
                        <c:v>2036</c:v>
                      </c:pt>
                      <c:pt idx="47">
                        <c:v>2037</c:v>
                      </c:pt>
                      <c:pt idx="48">
                        <c:v>2038</c:v>
                      </c:pt>
                      <c:pt idx="49">
                        <c:v>2039</c:v>
                      </c:pt>
                      <c:pt idx="50">
                        <c:v>2040</c:v>
                      </c:pt>
                      <c:pt idx="51">
                        <c:v>2041</c:v>
                      </c:pt>
                      <c:pt idx="52">
                        <c:v>2042</c:v>
                      </c:pt>
                      <c:pt idx="53">
                        <c:v>2043</c:v>
                      </c:pt>
                      <c:pt idx="54">
                        <c:v>2044</c:v>
                      </c:pt>
                      <c:pt idx="55">
                        <c:v>2045</c:v>
                      </c:pt>
                      <c:pt idx="56">
                        <c:v>2046</c:v>
                      </c:pt>
                      <c:pt idx="57">
                        <c:v>2047</c:v>
                      </c:pt>
                      <c:pt idx="58">
                        <c:v>2048</c:v>
                      </c:pt>
                      <c:pt idx="59">
                        <c:v>2049</c:v>
                      </c:pt>
                      <c:pt idx="60">
                        <c:v>2050</c:v>
                      </c:pt>
                      <c:pt idx="61">
                        <c:v>2051</c:v>
                      </c:pt>
                      <c:pt idx="62">
                        <c:v>2052</c:v>
                      </c:pt>
                      <c:pt idx="63">
                        <c:v>2053</c:v>
                      </c:pt>
                      <c:pt idx="64">
                        <c:v>2054</c:v>
                      </c:pt>
                      <c:pt idx="65">
                        <c:v>2055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'Talnagögn | Numerical Data'!$H$24:$BU$24</c15:sqref>
                        </c15:formulaRef>
                      </c:ext>
                    </c:extLst>
                    <c:numCache>
                      <c:formatCode>0</c:formatCode>
                      <c:ptCount val="66"/>
                      <c:pt idx="33">
                        <c:v>7985.0110491166906</c:v>
                      </c:pt>
                      <c:pt idx="34">
                        <c:v>8002.4564383258821</c:v>
                      </c:pt>
                      <c:pt idx="35">
                        <c:v>7978.9925499482433</c:v>
                      </c:pt>
                      <c:pt idx="36">
                        <c:v>7952.5151464727351</c:v>
                      </c:pt>
                      <c:pt idx="37">
                        <c:v>7924.2166906433977</c:v>
                      </c:pt>
                      <c:pt idx="38">
                        <c:v>7894.9142449749897</c:v>
                      </c:pt>
                      <c:pt idx="39">
                        <c:v>7860.0348380715523</c:v>
                      </c:pt>
                      <c:pt idx="40">
                        <c:v>7830.665597051282</c:v>
                      </c:pt>
                      <c:pt idx="41">
                        <c:v>7795.0822135530416</c:v>
                      </c:pt>
                      <c:pt idx="42">
                        <c:v>7759.6198894098725</c:v>
                      </c:pt>
                      <c:pt idx="43">
                        <c:v>7722.0791322725763</c:v>
                      </c:pt>
                      <c:pt idx="44">
                        <c:v>7688.9582852031726</c:v>
                      </c:pt>
                      <c:pt idx="45">
                        <c:v>7662.2418398136415</c:v>
                      </c:pt>
                      <c:pt idx="46">
                        <c:v>7629.4634270444922</c:v>
                      </c:pt>
                      <c:pt idx="47">
                        <c:v>7627.0333995528863</c:v>
                      </c:pt>
                      <c:pt idx="48">
                        <c:v>7590.6940531839346</c:v>
                      </c:pt>
                      <c:pt idx="49">
                        <c:v>7548.6329930165639</c:v>
                      </c:pt>
                      <c:pt idx="50">
                        <c:v>7508.1848922491317</c:v>
                      </c:pt>
                      <c:pt idx="51">
                        <c:v>7453.7068120215599</c:v>
                      </c:pt>
                      <c:pt idx="52">
                        <c:v>7397.1326604064552</c:v>
                      </c:pt>
                      <c:pt idx="53">
                        <c:v>7333.7873345544667</c:v>
                      </c:pt>
                      <c:pt idx="54">
                        <c:v>7263.892479677831</c:v>
                      </c:pt>
                      <c:pt idx="55">
                        <c:v>7198.45567601731</c:v>
                      </c:pt>
                      <c:pt idx="56">
                        <c:v>7121.4325092293093</c:v>
                      </c:pt>
                      <c:pt idx="57">
                        <c:v>7041.2841898743927</c:v>
                      </c:pt>
                      <c:pt idx="58">
                        <c:v>6963.7393168085609</c:v>
                      </c:pt>
                      <c:pt idx="59">
                        <c:v>6877.9064933323507</c:v>
                      </c:pt>
                      <c:pt idx="60">
                        <c:v>6788.5183432363383</c:v>
                      </c:pt>
                      <c:pt idx="61">
                        <c:v>6690.7106231066946</c:v>
                      </c:pt>
                      <c:pt idx="62">
                        <c:v>6602.7795568627917</c:v>
                      </c:pt>
                      <c:pt idx="63">
                        <c:v>6507.1711491038195</c:v>
                      </c:pt>
                      <c:pt idx="64">
                        <c:v>6412.7522037004446</c:v>
                      </c:pt>
                      <c:pt idx="65">
                        <c:v>6321.8180922754509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F26A-4D5B-B1D0-7439D322FF3A}"/>
                  </c:ext>
                </c:extLst>
              </c15:ser>
            </c15:filteredLineSeries>
          </c:ext>
        </c:extLst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0679281962934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.7594011670871238"/>
          <c:y val="0.31094441571726983"/>
          <c:w val="0.12733022449863671"/>
          <c:h val="0.39414746560983854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01009097163832E-2"/>
          <c:y val="3.1487664814371541E-2"/>
          <c:w val="0.6440920673750733"/>
          <c:h val="0.88401990867901015"/>
        </c:manualLayout>
      </c:layout>
      <c:lineChart>
        <c:grouping val="standard"/>
        <c:varyColors val="0"/>
        <c:ser>
          <c:idx val="1"/>
          <c:order val="0"/>
          <c:tx>
            <c:v>IPPU</c:v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DF-427C-AFD3-77AE2DD46788}"/>
            </c:ext>
          </c:extLst>
        </c:ser>
        <c:ser>
          <c:idx val="0"/>
          <c:order val="1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DF-427C-AFD3-77AE2DD46788}"/>
            </c:ext>
          </c:extLst>
        </c:ser>
        <c:ser>
          <c:idx val="2"/>
          <c:order val="2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DF-427C-AFD3-77AE2DD46788}"/>
            </c:ext>
          </c:extLst>
        </c:ser>
        <c:ser>
          <c:idx val="4"/>
          <c:order val="3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DF-427C-AFD3-77AE2DD46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  <c:extLst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CO₂e)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26374130418162"/>
          <c:y val="0.35305606156706243"/>
          <c:w val="0.12733022449863671"/>
          <c:h val="0.311062966764623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is-IS" sz="1400" b="1"/>
              <a:t>Iceland's</a:t>
            </a:r>
          </a:p>
          <a:p>
            <a:pPr>
              <a:defRPr/>
            </a:pPr>
            <a:r>
              <a:rPr lang="is-IS" sz="1400" b="1"/>
              <a:t>Emissions</a:t>
            </a:r>
          </a:p>
          <a:p>
            <a:pPr>
              <a:defRPr/>
            </a:pPr>
            <a:r>
              <a:rPr lang="is-IS" sz="1400" b="1"/>
              <a:t>in 2023</a:t>
            </a:r>
          </a:p>
        </c:rich>
      </c:tx>
      <c:layout>
        <c:manualLayout>
          <c:xMode val="edge"/>
          <c:yMode val="edge"/>
          <c:x val="0.40802561645446156"/>
          <c:y val="0.3940254203108974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555989583333333"/>
          <c:y val="8.8958333333333334E-2"/>
          <c:w val="0.44919270833333336"/>
          <c:h val="0.7985648148148147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E3-441C-BB48-EF4CE25703C5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7E3-441C-BB48-EF4CE25703C5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7E3-441C-BB48-EF4CE25703C5}"/>
              </c:ext>
            </c:extLst>
          </c:dPt>
          <c:dPt>
            <c:idx val="3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7E3-441C-BB48-EF4CE25703C5}"/>
              </c:ext>
            </c:extLst>
          </c:dPt>
          <c:dLbls>
            <c:dLbl>
              <c:idx val="0"/>
              <c:layout>
                <c:manualLayout>
                  <c:x val="-0.27959532650197499"/>
                  <c:y val="0.145564716345290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000" b="1"/>
                      <a:t>Energy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1774 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14%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67E3-441C-BB48-EF4CE25703C5}"/>
                </c:ext>
              </c:extLst>
            </c:dLbl>
            <c:dLbl>
              <c:idx val="1"/>
              <c:layout>
                <c:manualLayout>
                  <c:x val="-0.28972858383593203"/>
                  <c:y val="-0.1048066509648650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000" b="1"/>
                      <a:t>Industrial Processes and Product Use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1946 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15%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825559895833331"/>
                      <c:h val="0.2156208333333333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3-67E3-441C-BB48-EF4CE25703C5}"/>
                </c:ext>
              </c:extLst>
            </c:dLbl>
            <c:dLbl>
              <c:idx val="2"/>
              <c:layout>
                <c:manualLayout>
                  <c:x val="0.19465971304998239"/>
                  <c:y val="-0.1565825790036661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000" b="1"/>
                      <a:t>Agriculture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692 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5.5%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7E3-441C-BB48-EF4CE25703C5}"/>
                </c:ext>
              </c:extLst>
            </c:dLbl>
            <c:dLbl>
              <c:idx val="3"/>
              <c:layout>
                <c:manualLayout>
                  <c:x val="0.2091987148447077"/>
                  <c:y val="0.153642688416444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000" b="1"/>
                      <a:t>Waste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233 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1.8%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67E3-441C-BB48-EF4CE25703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'Losun | Emissions'!$AG$8:$AG$12</c15:sqref>
                  </c15:fullRef>
                </c:ext>
              </c:extLst>
              <c:f>('Losun | Emissions'!$AG$8:$AG$10,'Losun | Emissions'!$AG$12)</c:f>
              <c:strCache>
                <c:ptCount val="4"/>
                <c:pt idx="0">
                  <c:v>Energy</c:v>
                </c:pt>
                <c:pt idx="1">
                  <c:v>Industrial Processes and Product Use</c:v>
                </c:pt>
                <c:pt idx="2">
                  <c:v>Agriculture</c:v>
                </c:pt>
                <c:pt idx="3">
                  <c:v>Waste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'Losun | Emissions'!$AH$8:$AH$12</c15:sqref>
                  </c15:fullRef>
                </c:ext>
              </c:extLst>
              <c:f>('Losun | Emissions'!$AH$8:$AH$10,'Losun | Emissions'!$AH$12)</c:f>
              <c:numCache>
                <c:formatCode>0</c:formatCode>
                <c:ptCount val="4"/>
                <c:pt idx="0">
                  <c:v>1774.4954056364502</c:v>
                </c:pt>
                <c:pt idx="1">
                  <c:v>1945.9962754246219</c:v>
                </c:pt>
                <c:pt idx="2">
                  <c:v>692.38040246203309</c:v>
                </c:pt>
                <c:pt idx="3">
                  <c:v>233.17458725375354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'Losun | Emissions'!$AH$11</c15:sqref>
                  <c15:spPr xmlns:c15="http://schemas.microsoft.com/office/drawing/2012/chart">
                    <a:solidFill>
                      <a:srgbClr val="68A2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2"/>
                    <c:layout>
                      <c:manualLayout>
                        <c:x val="-0.21164050199736628"/>
                        <c:y val="5.9634480364642584E-4"/>
                      </c:manualLayout>
                    </c:layout>
                    <c:tx>
                      <c:rich>
                        <a:bodyPr rot="0" spcFirstLastPara="1" vertOverflow="clip" horzOverflow="clip" vert="horz" wrap="square" lIns="36576" tIns="18288" rIns="36576" bIns="18288" anchor="ctr" anchorCtr="1">
                          <a:spAutoFit/>
                        </a:bodyPr>
                        <a:lstStyle/>
                        <a:p>
                          <a:pPr>
                            <a:defRPr sz="1000" b="0" i="0" u="none" strike="noStrike" kern="1200" baseline="0">
                              <a:solidFill>
                                <a:sysClr val="windowText" lastClr="000000"/>
                              </a:solidFill>
                              <a:latin typeface="Segoe UI" panose="020B0502040204020203" pitchFamily="34" charset="0"/>
                              <a:ea typeface="+mn-ea"/>
                              <a:cs typeface="Segoe UI" panose="020B0502040204020203" pitchFamily="34" charset="0"/>
                            </a:defRPr>
                          </a:pPr>
                          <a:fld id="{3173AA4A-14F5-4239-917B-5B8522F8EC2F}" type="CATEGORYNAME">
                            <a:rPr lang="en-US" sz="1000" b="1"/>
                            <a:pPr>
                              <a:defRPr sz="1000"/>
                            </a:pPr>
                            <a:t>[CATEGORY NAME]</a:t>
                          </a:fld>
                          <a:r>
                            <a:rPr lang="en-US" sz="1000"/>
                            <a:t>
</a:t>
                          </a:r>
                          <a:fld id="{0DDC3863-1640-4B7A-8184-2D85750B9EBB}" type="VALUE">
                            <a:rPr lang="en-US" sz="1000"/>
                            <a:pPr>
                              <a:defRPr sz="1000"/>
                            </a:pPr>
                            <a:t>[VALUE]</a:t>
                          </a:fld>
                          <a:r>
                            <a:rPr lang="en-US" sz="1000"/>
                            <a:t> kt CO₂e
</a:t>
                          </a:r>
                          <a:fld id="{65954A7E-3BD6-448F-AF25-CA787F87A480}" type="PERCENTAGE">
                            <a:rPr lang="en-US" sz="1000"/>
                            <a:pPr>
                              <a:defRPr sz="1000"/>
                            </a:pPr>
                            <a:t>[PERCENTAGE]</a:t>
                          </a:fld>
                          <a:endParaRPr lang="en-US" sz="1000"/>
                        </a:p>
                      </c:rich>
                    </c:tx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6576" tIns="18288" rIns="36576" bIns="18288" anchor="ctr" anchorCtr="1">
                        <a:spAutoFit/>
                      </a:bodyPr>
                      <a:lstStyle/>
                      <a:p>
                        <a:pPr>
                          <a:defRPr sz="1000" b="0" i="0" u="none" strike="noStrike" kern="1200" baseline="0">
                            <a:solidFill>
                              <a:sysClr val="windowText" lastClr="000000"/>
                            </a:solidFill>
                            <a:latin typeface="Segoe UI" panose="020B0502040204020203" pitchFamily="34" charset="0"/>
                            <a:ea typeface="+mn-ea"/>
                            <a:cs typeface="Segoe UI" panose="020B0502040204020203" pitchFamily="34" charset="0"/>
                          </a:defRPr>
                        </a:pPr>
                        <a:endParaRPr lang="en-US"/>
                      </a:p>
                    </c:txPr>
                    <c:showLegendKey val="0"/>
                    <c:showVal val="1"/>
                    <c:showCatName val="1"/>
                    <c:showSerName val="0"/>
                    <c:showPercent val="1"/>
                    <c:showBubbleSize val="0"/>
                    <c:separator>
</c:separator>
                    <c:extLst>
                      <c:ext uri="{CE6537A1-D6FC-4f65-9D91-7224C49458BB}">
                        <c15:spPr xmlns:c15="http://schemas.microsoft.com/office/drawing/2012/chart">
                          <a:prstGeom prst="wedgeRectCallou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  <c15:layout>
                          <c:manualLayout>
                            <c:w val="0.21631339704693406"/>
                            <c:h val="0.30500796738507074"/>
                          </c:manualLayout>
                        </c15:layout>
                        <c15:dlblFieldTable/>
                        <c15:showDataLabelsRange val="0"/>
                      </c:ext>
                      <c:ext xmlns:c16="http://schemas.microsoft.com/office/drawing/2014/chart" uri="{C3380CC4-5D6E-409C-BE32-E72D297353CC}">
                        <c16:uniqueId val="{00000009-87C0-4D02-A169-E4C91ADDF9E8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67E3-441C-BB48-EF4CE25703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23"/>
        <c:holeSize val="50"/>
        <c:extLst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01009097163832E-2"/>
          <c:y val="3.1688840537762122E-2"/>
          <c:w val="0.64247394439772698"/>
          <c:h val="0.88327890807105924"/>
        </c:manualLayout>
      </c:layout>
      <c:lineChart>
        <c:grouping val="standard"/>
        <c:varyColors val="0"/>
        <c:ser>
          <c:idx val="3"/>
          <c:order val="0"/>
          <c:tx>
            <c:v>LULUCF</c:v>
          </c:tx>
          <c:spPr>
            <a:ln w="28575" cap="rnd">
              <a:solidFill>
                <a:srgbClr val="68A2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Data'!$H$8:$AO$8</c:f>
              <c:numCache>
                <c:formatCode>0</c:formatCode>
                <c:ptCount val="34"/>
                <c:pt idx="0">
                  <c:v>8142.2655079993019</c:v>
                </c:pt>
                <c:pt idx="1">
                  <c:v>8146.2313470254858</c:v>
                </c:pt>
                <c:pt idx="2">
                  <c:v>8131.8588280985387</c:v>
                </c:pt>
                <c:pt idx="3">
                  <c:v>8138.1761530650947</c:v>
                </c:pt>
                <c:pt idx="4">
                  <c:v>8129.0084749077187</c:v>
                </c:pt>
                <c:pt idx="5">
                  <c:v>8110.6672040854837</c:v>
                </c:pt>
                <c:pt idx="6">
                  <c:v>8103.1417242367525</c:v>
                </c:pt>
                <c:pt idx="7">
                  <c:v>8096.1306669816267</c:v>
                </c:pt>
                <c:pt idx="8">
                  <c:v>8091.2099222669249</c:v>
                </c:pt>
                <c:pt idx="9">
                  <c:v>8094.1024539946084</c:v>
                </c:pt>
                <c:pt idx="10">
                  <c:v>8095.0089405619865</c:v>
                </c:pt>
                <c:pt idx="11">
                  <c:v>8099.9833391208258</c:v>
                </c:pt>
                <c:pt idx="12">
                  <c:v>8109.2975745146305</c:v>
                </c:pt>
                <c:pt idx="13">
                  <c:v>8099.8628672248997</c:v>
                </c:pt>
                <c:pt idx="14">
                  <c:v>8096.5347677604586</c:v>
                </c:pt>
                <c:pt idx="15">
                  <c:v>8091.7267269509657</c:v>
                </c:pt>
                <c:pt idx="16">
                  <c:v>8135.1701428928063</c:v>
                </c:pt>
                <c:pt idx="17">
                  <c:v>8030.451820954705</c:v>
                </c:pt>
                <c:pt idx="18">
                  <c:v>8065.6670743415989</c:v>
                </c:pt>
                <c:pt idx="19">
                  <c:v>8117.3693936346281</c:v>
                </c:pt>
                <c:pt idx="20">
                  <c:v>8088.1843252997787</c:v>
                </c:pt>
                <c:pt idx="21">
                  <c:v>8063.4833201027086</c:v>
                </c:pt>
                <c:pt idx="22">
                  <c:v>8064.5392425745749</c:v>
                </c:pt>
                <c:pt idx="23">
                  <c:v>8061.7769053843185</c:v>
                </c:pt>
                <c:pt idx="24">
                  <c:v>8051.6816426605765</c:v>
                </c:pt>
                <c:pt idx="25">
                  <c:v>8039.3971026624204</c:v>
                </c:pt>
                <c:pt idx="26">
                  <c:v>8018.3786668449193</c:v>
                </c:pt>
                <c:pt idx="27">
                  <c:v>7987.5815574668504</c:v>
                </c:pt>
                <c:pt idx="28">
                  <c:v>7972.0593770061969</c:v>
                </c:pt>
                <c:pt idx="29">
                  <c:v>7982.4408800976125</c:v>
                </c:pt>
                <c:pt idx="30">
                  <c:v>7999.9250976595449</c:v>
                </c:pt>
                <c:pt idx="31">
                  <c:v>8003.3846929324436</c:v>
                </c:pt>
                <c:pt idx="32">
                  <c:v>7985.6990877259941</c:v>
                </c:pt>
                <c:pt idx="33">
                  <c:v>7985.0110491166906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9-46B6-AE76-E06F7FF7EB30}"/>
            </c:ext>
          </c:extLst>
        </c:ser>
        <c:ser>
          <c:idx val="1"/>
          <c:order val="1"/>
          <c:tx>
            <c:v>IPPU</c:v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9-46B6-AE76-E06F7FF7EB30}"/>
            </c:ext>
          </c:extLst>
        </c:ser>
        <c:ser>
          <c:idx val="0"/>
          <c:order val="2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9-46B6-AE76-E06F7FF7EB30}"/>
            </c:ext>
          </c:extLst>
        </c:ser>
        <c:ser>
          <c:idx val="2"/>
          <c:order val="3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59-46B6-AE76-E06F7FF7EB30}"/>
            </c:ext>
          </c:extLst>
        </c:ser>
        <c:ser>
          <c:idx val="4"/>
          <c:order val="4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59-46B6-AE76-E06F7FF7E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CO₂e)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31055220039245"/>
          <c:y val="0.31298593714131723"/>
          <c:w val="0.12733022449863671"/>
          <c:h val="0.374028125717365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GHG Emissions in Iceland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Excl. LULUCF</a:t>
            </a:r>
          </a:p>
        </c:rich>
      </c:tx>
      <c:layout>
        <c:manualLayout>
          <c:xMode val="edge"/>
          <c:yMode val="edge"/>
          <c:x val="0.71768183136405683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803885855137507E-2"/>
          <c:y val="3.2968998757231589E-2"/>
          <c:w val="0.59040083620372685"/>
          <c:h val="0.87856363724755826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Data'!$E$35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Data'!$H$35:$AV$35</c15:sqref>
                  </c15:fullRef>
                </c:ext>
              </c:extLst>
              <c:f>'Talnagögn | Numerical Data'!$H$35:$AO$35</c:f>
              <c:numCache>
                <c:formatCode>0</c:formatCode>
                <c:ptCount val="34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DB-4C7F-ABC9-6B70187A3C40}"/>
            </c:ext>
          </c:extLst>
        </c:ser>
        <c:ser>
          <c:idx val="1"/>
          <c:order val="1"/>
          <c:tx>
            <c:strRef>
              <c:f>'Talnagögn | Numerical Data'!$E$33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Data'!$H$33:$AV$33</c15:sqref>
                  </c15:fullRef>
                </c:ext>
              </c:extLst>
              <c:f>'Talnagögn | Numerical Data'!$H$33:$AO$33</c:f>
              <c:numCache>
                <c:formatCode>0</c:formatCode>
                <c:ptCount val="34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DB-4C7F-ABC9-6B70187A3C40}"/>
            </c:ext>
          </c:extLst>
        </c:ser>
        <c:ser>
          <c:idx val="5"/>
          <c:order val="2"/>
          <c:tx>
            <c:strRef>
              <c:f>'Talnagögn | Numerical Data'!$E$37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Data'!$H$37:$AV$37</c15:sqref>
                  </c15:fullRef>
                </c:ext>
              </c:extLst>
              <c:f>'Talnagögn | Numerical Data'!$H$37:$AO$37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DB-4C7F-ABC9-6B70187A3C40}"/>
            </c:ext>
          </c:extLst>
        </c:ser>
        <c:ser>
          <c:idx val="0"/>
          <c:order val="3"/>
          <c:tx>
            <c:strRef>
              <c:f>'Talnagögn | Numerical Data'!$E$32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Data'!$H$32:$AV$32</c15:sqref>
                  </c15:fullRef>
                </c:ext>
              </c:extLst>
              <c:f>'Talnagögn | Numerical Data'!$H$32:$AO$32</c:f>
              <c:numCache>
                <c:formatCode>0</c:formatCode>
                <c:ptCount val="34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DB-4C7F-ABC9-6B70187A3C40}"/>
            </c:ext>
          </c:extLst>
        </c:ser>
        <c:ser>
          <c:idx val="4"/>
          <c:order val="4"/>
          <c:tx>
            <c:strRef>
              <c:f>'Talnagögn | Numerical Data'!$E$36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Data'!$H$36:$AV$36</c15:sqref>
                  </c15:fullRef>
                </c:ext>
              </c:extLst>
              <c:f>'Talnagögn | Numerical Data'!$H$36:$AO$36</c:f>
              <c:numCache>
                <c:formatCode>0</c:formatCode>
                <c:ptCount val="34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DB-4C7F-ABC9-6B70187A3C40}"/>
            </c:ext>
          </c:extLst>
        </c:ser>
        <c:ser>
          <c:idx val="7"/>
          <c:order val="5"/>
          <c:tx>
            <c:strRef>
              <c:f>'Talnagögn | Numerical Data'!$E$39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Data'!$H$39:$AV$39</c15:sqref>
                  </c15:fullRef>
                </c:ext>
              </c:extLst>
              <c:f>'Talnagögn | Numerical Data'!$H$39:$AO$39</c:f>
              <c:numCache>
                <c:formatCode>0</c:formatCode>
                <c:ptCount val="34"/>
                <c:pt idx="0">
                  <c:v>595.55755529038697</c:v>
                </c:pt>
                <c:pt idx="1">
                  <c:v>500.08684800295941</c:v>
                </c:pt>
                <c:pt idx="2">
                  <c:v>544.99433821649654</c:v>
                </c:pt>
                <c:pt idx="3">
                  <c:v>574.28603466052664</c:v>
                </c:pt>
                <c:pt idx="4">
                  <c:v>545.24917789859228</c:v>
                </c:pt>
                <c:pt idx="5">
                  <c:v>585.71293313512251</c:v>
                </c:pt>
                <c:pt idx="6">
                  <c:v>658.4634815235263</c:v>
                </c:pt>
                <c:pt idx="7">
                  <c:v>698.61132485827011</c:v>
                </c:pt>
                <c:pt idx="8">
                  <c:v>694.16949737705454</c:v>
                </c:pt>
                <c:pt idx="9">
                  <c:v>732.7384173030282</c:v>
                </c:pt>
                <c:pt idx="10">
                  <c:v>661.63364539384156</c:v>
                </c:pt>
                <c:pt idx="11">
                  <c:v>696.14163316704116</c:v>
                </c:pt>
                <c:pt idx="12">
                  <c:v>667.16668466987221</c:v>
                </c:pt>
                <c:pt idx="13">
                  <c:v>615.07334346418475</c:v>
                </c:pt>
                <c:pt idx="14">
                  <c:v>694.38052096314595</c:v>
                </c:pt>
                <c:pt idx="15">
                  <c:v>647.03945905272803</c:v>
                </c:pt>
                <c:pt idx="16">
                  <c:v>675.2983177011015</c:v>
                </c:pt>
                <c:pt idx="17">
                  <c:v>674.74140810360586</c:v>
                </c:pt>
                <c:pt idx="18">
                  <c:v>618.96848122324991</c:v>
                </c:pt>
                <c:pt idx="19">
                  <c:v>458.54632508158375</c:v>
                </c:pt>
                <c:pt idx="20">
                  <c:v>421.54296970002088</c:v>
                </c:pt>
                <c:pt idx="21">
                  <c:v>432.02462075584481</c:v>
                </c:pt>
                <c:pt idx="22">
                  <c:v>390.20912131531168</c:v>
                </c:pt>
                <c:pt idx="23">
                  <c:v>402.69638991738702</c:v>
                </c:pt>
                <c:pt idx="24">
                  <c:v>387.64398766911745</c:v>
                </c:pt>
                <c:pt idx="25">
                  <c:v>406.36814327705906</c:v>
                </c:pt>
                <c:pt idx="26">
                  <c:v>440.80249301849108</c:v>
                </c:pt>
                <c:pt idx="27">
                  <c:v>415.13099891668935</c:v>
                </c:pt>
                <c:pt idx="28">
                  <c:v>424.28007995030657</c:v>
                </c:pt>
                <c:pt idx="29">
                  <c:v>418.17344908737505</c:v>
                </c:pt>
                <c:pt idx="30">
                  <c:v>355.95119447922752</c:v>
                </c:pt>
                <c:pt idx="31">
                  <c:v>329.55612834748808</c:v>
                </c:pt>
                <c:pt idx="32">
                  <c:v>366.63372519821041</c:v>
                </c:pt>
                <c:pt idx="33">
                  <c:v>326.32310713235347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DB-4C7F-ABC9-6B70187A3C40}"/>
            </c:ext>
          </c:extLst>
        </c:ser>
        <c:ser>
          <c:idx val="6"/>
          <c:order val="6"/>
          <c:tx>
            <c:strRef>
              <c:f>'Talnagögn | Numerical Data'!$E$38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Data'!$H$38:$AV$38</c15:sqref>
                  </c15:fullRef>
                </c:ext>
              </c:extLst>
              <c:f>'Talnagögn | Numerical Data'!$H$38:$AO$38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DB-4C7F-ABC9-6B70187A3C40}"/>
            </c:ext>
          </c:extLst>
        </c:ser>
        <c:ser>
          <c:idx val="2"/>
          <c:order val="7"/>
          <c:tx>
            <c:strRef>
              <c:f>'Talnagögn | Numerical Data'!$E$34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rgbClr val="7FB9D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Data'!$H$34:$AV$34</c15:sqref>
                  </c15:fullRef>
                </c:ext>
              </c:extLst>
              <c:f>'Talnagögn | Numerical Data'!$H$34:$AO$34</c:f>
              <c:numCache>
                <c:formatCode>0</c:formatCode>
                <c:ptCount val="34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DB-4C7F-ABC9-6B70187A3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date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0"/>
        <c:lblOffset val="100"/>
        <c:baseTimeUnit val="days"/>
        <c:majorUnit val="1"/>
        <c:majorTimeUnit val="days"/>
      </c:date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-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761781173854219"/>
          <c:y val="0.22825237874748014"/>
          <c:w val="0.32024990152465349"/>
          <c:h val="0.549489605915445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GHG Emissions</a:t>
            </a:r>
          </a:p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in Iceland</a:t>
            </a:r>
          </a:p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80736545255786685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089573782456276E-2"/>
          <c:y val="3.4477087088061006E-2"/>
          <c:w val="0.64756721690507024"/>
          <c:h val="0.88384538843411009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Data'!$E$35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Data'!$H$35:$AV$35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07-43D4-A008-1451A96F9D18}"/>
            </c:ext>
          </c:extLst>
        </c:ser>
        <c:ser>
          <c:idx val="1"/>
          <c:order val="1"/>
          <c:tx>
            <c:strRef>
              <c:f>'Talnagögn | Numerical Data'!$E$33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Data'!$H$33:$AV$33</c:f>
              <c:numCache>
                <c:formatCode>0</c:formatCode>
                <c:ptCount val="41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07-43D4-A008-1451A96F9D18}"/>
            </c:ext>
          </c:extLst>
        </c:ser>
        <c:ser>
          <c:idx val="5"/>
          <c:order val="2"/>
          <c:tx>
            <c:strRef>
              <c:f>'Talnagögn | Numerical Data'!$E$37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Data'!$H$37:$AV$37</c:f>
              <c:numCache>
                <c:formatCode>0</c:formatCode>
                <c:ptCount val="41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07-43D4-A008-1451A96F9D18}"/>
            </c:ext>
          </c:extLst>
        </c:ser>
        <c:ser>
          <c:idx val="0"/>
          <c:order val="3"/>
          <c:tx>
            <c:strRef>
              <c:f>'Talnagögn | Numerical Data'!$E$32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Data'!$H$32:$AV$32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07-43D4-A008-1451A96F9D18}"/>
            </c:ext>
          </c:extLst>
        </c:ser>
        <c:ser>
          <c:idx val="7"/>
          <c:order val="4"/>
          <c:tx>
            <c:strRef>
              <c:f>'Talnagögn | Numerical Data'!$E$39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Data'!$H$41:$AV$41</c:f>
            </c:numRef>
          </c:val>
          <c:smooth val="0"/>
          <c:extLst>
            <c:ext xmlns:c16="http://schemas.microsoft.com/office/drawing/2014/chart" uri="{C3380CC4-5D6E-409C-BE32-E72D297353CC}">
              <c16:uniqueId val="{00000004-0D07-43D4-A008-1451A96F9D18}"/>
            </c:ext>
          </c:extLst>
        </c:ser>
        <c:ser>
          <c:idx val="2"/>
          <c:order val="5"/>
          <c:tx>
            <c:v>Ál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Data'!$H$47:$BU$47</c:f>
              <c:numCache>
                <c:formatCode>0</c:formatCode>
                <c:ptCount val="66"/>
                <c:pt idx="33">
                  <c:v>1402.6496416686878</c:v>
                </c:pt>
                <c:pt idx="34">
                  <c:v>1377.4793564608008</c:v>
                </c:pt>
                <c:pt idx="35">
                  <c:v>1394.8783001218731</c:v>
                </c:pt>
                <c:pt idx="36">
                  <c:v>1409.43658526847</c:v>
                </c:pt>
                <c:pt idx="37">
                  <c:v>1416.9733435902695</c:v>
                </c:pt>
                <c:pt idx="38">
                  <c:v>1423.7231203717954</c:v>
                </c:pt>
                <c:pt idx="39">
                  <c:v>1423.396023239645</c:v>
                </c:pt>
                <c:pt idx="40">
                  <c:v>1423.396023239645</c:v>
                </c:pt>
                <c:pt idx="41">
                  <c:v>1423.396023239645</c:v>
                </c:pt>
                <c:pt idx="42">
                  <c:v>1424.2805786697429</c:v>
                </c:pt>
                <c:pt idx="43">
                  <c:v>1423.396023239645</c:v>
                </c:pt>
                <c:pt idx="44">
                  <c:v>1423.396023239645</c:v>
                </c:pt>
                <c:pt idx="45">
                  <c:v>1423.396023239645</c:v>
                </c:pt>
                <c:pt idx="46">
                  <c:v>1424.2805786697429</c:v>
                </c:pt>
                <c:pt idx="47">
                  <c:v>1423.396023239645</c:v>
                </c:pt>
                <c:pt idx="48">
                  <c:v>1423.396023239645</c:v>
                </c:pt>
                <c:pt idx="49">
                  <c:v>1423.396023239645</c:v>
                </c:pt>
                <c:pt idx="50">
                  <c:v>1424.2805786697429</c:v>
                </c:pt>
                <c:pt idx="51">
                  <c:v>1423.396023239645</c:v>
                </c:pt>
                <c:pt idx="52">
                  <c:v>1423.396023239645</c:v>
                </c:pt>
                <c:pt idx="53">
                  <c:v>1423.396023239645</c:v>
                </c:pt>
                <c:pt idx="54">
                  <c:v>1424.2805786697429</c:v>
                </c:pt>
                <c:pt idx="55">
                  <c:v>1423.396023239645</c:v>
                </c:pt>
                <c:pt idx="56">
                  <c:v>1423.396023239645</c:v>
                </c:pt>
                <c:pt idx="57">
                  <c:v>1423.396023239645</c:v>
                </c:pt>
                <c:pt idx="58">
                  <c:v>1424.2805786697429</c:v>
                </c:pt>
                <c:pt idx="59">
                  <c:v>1423.396023239645</c:v>
                </c:pt>
                <c:pt idx="60">
                  <c:v>1423.396023239645</c:v>
                </c:pt>
                <c:pt idx="61">
                  <c:v>1423.396023239645</c:v>
                </c:pt>
                <c:pt idx="62">
                  <c:v>1424.2805786697429</c:v>
                </c:pt>
                <c:pt idx="63">
                  <c:v>1423.396023239645</c:v>
                </c:pt>
                <c:pt idx="64">
                  <c:v>1423.396023239645</c:v>
                </c:pt>
                <c:pt idx="65">
                  <c:v>1423.396023239645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07-43D4-A008-1451A96F9D18}"/>
            </c:ext>
          </c:extLst>
        </c:ser>
        <c:ser>
          <c:idx val="4"/>
          <c:order val="6"/>
          <c:tx>
            <c:v>Vega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Data'!$H$45:$BU$45</c:f>
              <c:numCache>
                <c:formatCode>0</c:formatCode>
                <c:ptCount val="66"/>
                <c:pt idx="33">
                  <c:v>921.28481276391403</c:v>
                </c:pt>
                <c:pt idx="34">
                  <c:v>909.68338336016484</c:v>
                </c:pt>
                <c:pt idx="35">
                  <c:v>912.53890493824258</c:v>
                </c:pt>
                <c:pt idx="36">
                  <c:v>906.5012022801734</c:v>
                </c:pt>
                <c:pt idx="37">
                  <c:v>896.86211171182231</c:v>
                </c:pt>
                <c:pt idx="38">
                  <c:v>882.930519280152</c:v>
                </c:pt>
                <c:pt idx="39">
                  <c:v>864.36699263429864</c:v>
                </c:pt>
                <c:pt idx="40">
                  <c:v>840.41651467466215</c:v>
                </c:pt>
                <c:pt idx="41">
                  <c:v>808.17723957249348</c:v>
                </c:pt>
                <c:pt idx="42">
                  <c:v>772.69998323803645</c:v>
                </c:pt>
                <c:pt idx="43">
                  <c:v>733.84983007809535</c:v>
                </c:pt>
                <c:pt idx="44">
                  <c:v>691.84700821951674</c:v>
                </c:pt>
                <c:pt idx="45">
                  <c:v>630.28371111251283</c:v>
                </c:pt>
                <c:pt idx="46">
                  <c:v>569.49140094913628</c:v>
                </c:pt>
                <c:pt idx="47">
                  <c:v>510.15508155637832</c:v>
                </c:pt>
                <c:pt idx="48">
                  <c:v>457.4359240165133</c:v>
                </c:pt>
                <c:pt idx="49">
                  <c:v>409.78238094028183</c:v>
                </c:pt>
                <c:pt idx="50">
                  <c:v>363.43530028346152</c:v>
                </c:pt>
                <c:pt idx="51">
                  <c:v>320.61556996962616</c:v>
                </c:pt>
                <c:pt idx="52">
                  <c:v>279.08191989735877</c:v>
                </c:pt>
                <c:pt idx="53">
                  <c:v>238.88519969883723</c:v>
                </c:pt>
                <c:pt idx="54">
                  <c:v>200.17781595933181</c:v>
                </c:pt>
                <c:pt idx="55">
                  <c:v>163.1653962071922</c:v>
                </c:pt>
                <c:pt idx="56">
                  <c:v>128.00785027676881</c:v>
                </c:pt>
                <c:pt idx="57">
                  <c:v>94.848730643316543</c:v>
                </c:pt>
                <c:pt idx="58">
                  <c:v>64.209392282618907</c:v>
                </c:pt>
                <c:pt idx="59">
                  <c:v>36.45609289753137</c:v>
                </c:pt>
                <c:pt idx="60">
                  <c:v>16.645714885852154</c:v>
                </c:pt>
                <c:pt idx="61" formatCode="0.0">
                  <c:v>4.9335717927402323</c:v>
                </c:pt>
                <c:pt idx="62" formatCode="0.0">
                  <c:v>3.1026257680215981</c:v>
                </c:pt>
                <c:pt idx="63" formatCode="0.0">
                  <c:v>2.0249587554909527</c:v>
                </c:pt>
                <c:pt idx="64" formatCode="0.0">
                  <c:v>1.1013851193870499</c:v>
                </c:pt>
                <c:pt idx="65" formatCode="0.0">
                  <c:v>0.90407070943843471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D07-43D4-A008-1451A96F9D18}"/>
            </c:ext>
          </c:extLst>
        </c:ser>
        <c:ser>
          <c:idx val="6"/>
          <c:order val="7"/>
          <c:tx>
            <c:v>Land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Data'!$H$49:$BU$49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686.91262824532726</c:v>
                </c:pt>
                <c:pt idx="36">
                  <c:v>685.00713386939856</c:v>
                </c:pt>
                <c:pt idx="37">
                  <c:v>683.08321847839375</c:v>
                </c:pt>
                <c:pt idx="38">
                  <c:v>681.1419825018005</c:v>
                </c:pt>
                <c:pt idx="39">
                  <c:v>678.28992268559182</c:v>
                </c:pt>
                <c:pt idx="40">
                  <c:v>675.57364650219574</c:v>
                </c:pt>
                <c:pt idx="41">
                  <c:v>673.18473962046653</c:v>
                </c:pt>
                <c:pt idx="42">
                  <c:v>671.47007737838976</c:v>
                </c:pt>
                <c:pt idx="43">
                  <c:v>669.75484812820207</c:v>
                </c:pt>
                <c:pt idx="44">
                  <c:v>667.82757525885449</c:v>
                </c:pt>
                <c:pt idx="45">
                  <c:v>665.75152396977194</c:v>
                </c:pt>
                <c:pt idx="46">
                  <c:v>663.49434448963939</c:v>
                </c:pt>
                <c:pt idx="47">
                  <c:v>660.71153493277609</c:v>
                </c:pt>
                <c:pt idx="48">
                  <c:v>657.40376523039185</c:v>
                </c:pt>
                <c:pt idx="49">
                  <c:v>654.56401178553119</c:v>
                </c:pt>
                <c:pt idx="50">
                  <c:v>651.73800951596172</c:v>
                </c:pt>
                <c:pt idx="51">
                  <c:v>648.96663361866604</c:v>
                </c:pt>
                <c:pt idx="52">
                  <c:v>646.30043293715232</c:v>
                </c:pt>
                <c:pt idx="53">
                  <c:v>643.70447353864677</c:v>
                </c:pt>
                <c:pt idx="54">
                  <c:v>641.40929717116126</c:v>
                </c:pt>
                <c:pt idx="55">
                  <c:v>639.72696430130713</c:v>
                </c:pt>
                <c:pt idx="56">
                  <c:v>638.05065398418458</c:v>
                </c:pt>
                <c:pt idx="57">
                  <c:v>636.17993979216612</c:v>
                </c:pt>
                <c:pt idx="58">
                  <c:v>634.17146003612959</c:v>
                </c:pt>
                <c:pt idx="59">
                  <c:v>632.01303482581886</c:v>
                </c:pt>
                <c:pt idx="60">
                  <c:v>629.38634554611258</c:v>
                </c:pt>
                <c:pt idx="61">
                  <c:v>626.23884188892998</c:v>
                </c:pt>
                <c:pt idx="62">
                  <c:v>623.57308256006229</c:v>
                </c:pt>
                <c:pt idx="63">
                  <c:v>620.87221858419036</c:v>
                </c:pt>
                <c:pt idx="64">
                  <c:v>618.27457889114214</c:v>
                </c:pt>
                <c:pt idx="65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07-43D4-A008-1451A96F9D18}"/>
            </c:ext>
          </c:extLst>
        </c:ser>
        <c:ser>
          <c:idx val="8"/>
          <c:order val="8"/>
          <c:tx>
            <c:v>Fiski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Data'!$H$44:$BU$44</c:f>
              <c:numCache>
                <c:formatCode>0</c:formatCode>
                <c:ptCount val="66"/>
                <c:pt idx="33">
                  <c:v>485.3352147538011</c:v>
                </c:pt>
                <c:pt idx="34">
                  <c:v>483.96428416717362</c:v>
                </c:pt>
                <c:pt idx="35">
                  <c:v>497.33274153979562</c:v>
                </c:pt>
                <c:pt idx="36">
                  <c:v>488.13220712652986</c:v>
                </c:pt>
                <c:pt idx="37">
                  <c:v>480.11984179570754</c:v>
                </c:pt>
                <c:pt idx="38">
                  <c:v>463.43334762742523</c:v>
                </c:pt>
                <c:pt idx="39">
                  <c:v>465.37791934281381</c:v>
                </c:pt>
                <c:pt idx="40">
                  <c:v>465.85166775087771</c:v>
                </c:pt>
                <c:pt idx="41">
                  <c:v>463.07432065285587</c:v>
                </c:pt>
                <c:pt idx="42">
                  <c:v>458.4413035537342</c:v>
                </c:pt>
                <c:pt idx="43">
                  <c:v>452.05860368100571</c:v>
                </c:pt>
                <c:pt idx="44">
                  <c:v>443.89849783844289</c:v>
                </c:pt>
                <c:pt idx="45">
                  <c:v>433.87732056215947</c:v>
                </c:pt>
                <c:pt idx="46">
                  <c:v>421.82435148778052</c:v>
                </c:pt>
                <c:pt idx="47">
                  <c:v>407.66842790809096</c:v>
                </c:pt>
                <c:pt idx="48">
                  <c:v>391.21398990267824</c:v>
                </c:pt>
                <c:pt idx="49">
                  <c:v>372.6729451863514</c:v>
                </c:pt>
                <c:pt idx="50">
                  <c:v>352.29762140199341</c:v>
                </c:pt>
                <c:pt idx="51">
                  <c:v>330.77227856556965</c:v>
                </c:pt>
                <c:pt idx="52">
                  <c:v>308.12227511239684</c:v>
                </c:pt>
                <c:pt idx="53">
                  <c:v>284.8577953434683</c:v>
                </c:pt>
                <c:pt idx="54">
                  <c:v>263.90757066267088</c:v>
                </c:pt>
                <c:pt idx="55">
                  <c:v>248.90097178311643</c:v>
                </c:pt>
                <c:pt idx="56">
                  <c:v>232.40916632234897</c:v>
                </c:pt>
                <c:pt idx="57">
                  <c:v>214.84448848822996</c:v>
                </c:pt>
                <c:pt idx="58">
                  <c:v>196.0522003007799</c:v>
                </c:pt>
                <c:pt idx="59">
                  <c:v>176.61236156424323</c:v>
                </c:pt>
                <c:pt idx="60">
                  <c:v>156.81532040195748</c:v>
                </c:pt>
                <c:pt idx="61">
                  <c:v>137.18881344654844</c:v>
                </c:pt>
                <c:pt idx="62">
                  <c:v>118.03614685587821</c:v>
                </c:pt>
                <c:pt idx="63">
                  <c:v>99.801207167542103</c:v>
                </c:pt>
                <c:pt idx="64">
                  <c:v>82.725433107620077</c:v>
                </c:pt>
                <c:pt idx="65">
                  <c:v>67.091629014281338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07-43D4-A008-1451A96F9D18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Data'!$H$53:$BU$53</c:f>
            </c:numRef>
          </c:val>
          <c:smooth val="0"/>
          <c:extLst>
            <c:ext xmlns:c16="http://schemas.microsoft.com/office/drawing/2014/chart" uri="{C3380CC4-5D6E-409C-BE32-E72D297353CC}">
              <c16:uniqueId val="{00000009-0D07-43D4-A008-1451A96F9D18}"/>
            </c:ext>
          </c:extLst>
        </c:ser>
        <c:ser>
          <c:idx val="10"/>
          <c:order val="10"/>
          <c:tx>
            <c:v>Vega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Data'!$H$57:$BU$57</c:f>
              <c:numCache>
                <c:formatCode>0</c:formatCode>
                <c:ptCount val="66"/>
                <c:pt idx="33">
                  <c:v>921.28481276391403</c:v>
                </c:pt>
                <c:pt idx="34">
                  <c:v>909.68338336016484</c:v>
                </c:pt>
                <c:pt idx="35">
                  <c:v>901.54313847550611</c:v>
                </c:pt>
                <c:pt idx="36">
                  <c:v>884.42393670246656</c:v>
                </c:pt>
                <c:pt idx="37">
                  <c:v>863.74748579155789</c:v>
                </c:pt>
                <c:pt idx="38">
                  <c:v>802.59581774981189</c:v>
                </c:pt>
                <c:pt idx="39">
                  <c:v>740.10439071299493</c:v>
                </c:pt>
                <c:pt idx="40">
                  <c:v>676.00771686413839</c:v>
                </c:pt>
                <c:pt idx="41">
                  <c:v>626.95542433057813</c:v>
                </c:pt>
                <c:pt idx="42">
                  <c:v>584.13304515889934</c:v>
                </c:pt>
                <c:pt idx="43">
                  <c:v>540.687365001643</c:v>
                </c:pt>
                <c:pt idx="44">
                  <c:v>496.75211451389765</c:v>
                </c:pt>
                <c:pt idx="45">
                  <c:v>445.17783863652323</c:v>
                </c:pt>
                <c:pt idx="46">
                  <c:v>394.98579863060627</c:v>
                </c:pt>
                <c:pt idx="47">
                  <c:v>346.4414385570476</c:v>
                </c:pt>
                <c:pt idx="48">
                  <c:v>299.66922330413848</c:v>
                </c:pt>
                <c:pt idx="49">
                  <c:v>254.77915421458252</c:v>
                </c:pt>
                <c:pt idx="50">
                  <c:v>211.83342435959599</c:v>
                </c:pt>
                <c:pt idx="51">
                  <c:v>172.24392750532823</c:v>
                </c:pt>
                <c:pt idx="52">
                  <c:v>135.15812215261741</c:v>
                </c:pt>
                <c:pt idx="53">
                  <c:v>100.49436483979959</c:v>
                </c:pt>
                <c:pt idx="54">
                  <c:v>71.751775061710973</c:v>
                </c:pt>
                <c:pt idx="55">
                  <c:v>46.532375268837086</c:v>
                </c:pt>
                <c:pt idx="56">
                  <c:v>26.788100914441703</c:v>
                </c:pt>
                <c:pt idx="57">
                  <c:v>11.221473804295222</c:v>
                </c:pt>
                <c:pt idx="58" formatCode="0.0">
                  <c:v>6.3202217622023271</c:v>
                </c:pt>
                <c:pt idx="59" formatCode="0.0">
                  <c:v>3.7710906246839713</c:v>
                </c:pt>
                <c:pt idx="60" formatCode="0.0">
                  <c:v>1.5715678401968758</c:v>
                </c:pt>
                <c:pt idx="61" formatCode="0.0">
                  <c:v>0.7997954625167264</c:v>
                </c:pt>
                <c:pt idx="62" formatCode="0.0">
                  <c:v>0.70975313624608416</c:v>
                </c:pt>
                <c:pt idx="63" formatCode="0.0">
                  <c:v>0.64331320820787552</c:v>
                </c:pt>
                <c:pt idx="64" formatCode="0.0">
                  <c:v>0.5989782764949193</c:v>
                </c:pt>
                <c:pt idx="65" formatCode="0.0">
                  <c:v>0.56009422118076535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07-43D4-A008-1451A96F9D18}"/>
            </c:ext>
          </c:extLst>
        </c:ser>
        <c:ser>
          <c:idx val="11"/>
          <c:order val="11"/>
          <c:tx>
            <c:v>Land WAM</c:v>
          </c:tx>
          <c:spPr>
            <a:ln w="28575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Data'!$H$61:$BU$61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684.39084094427733</c:v>
                </c:pt>
                <c:pt idx="36">
                  <c:v>679.977774518253</c:v>
                </c:pt>
                <c:pt idx="37">
                  <c:v>675.5601764435429</c:v>
                </c:pt>
                <c:pt idx="38">
                  <c:v>671.13904996044062</c:v>
                </c:pt>
                <c:pt idx="39">
                  <c:v>665.82038686401393</c:v>
                </c:pt>
                <c:pt idx="40">
                  <c:v>660.65089187941453</c:v>
                </c:pt>
                <c:pt idx="41">
                  <c:v>658.30115982060272</c:v>
                </c:pt>
                <c:pt idx="42">
                  <c:v>656.6245026880398</c:v>
                </c:pt>
                <c:pt idx="43">
                  <c:v>654.94645372052605</c:v>
                </c:pt>
                <c:pt idx="44">
                  <c:v>653.05685169408321</c:v>
                </c:pt>
                <c:pt idx="45">
                  <c:v>651.01798393000922</c:v>
                </c:pt>
                <c:pt idx="46">
                  <c:v>648.79849290071377</c:v>
                </c:pt>
                <c:pt idx="47">
                  <c:v>646.0536276611432</c:v>
                </c:pt>
                <c:pt idx="48">
                  <c:v>642.78467152764529</c:v>
                </c:pt>
                <c:pt idx="49">
                  <c:v>639.98224920032169</c:v>
                </c:pt>
                <c:pt idx="50">
                  <c:v>637.19355790137786</c:v>
                </c:pt>
                <c:pt idx="51">
                  <c:v>634.45881308636012</c:v>
                </c:pt>
                <c:pt idx="52">
                  <c:v>631.82909868962429</c:v>
                </c:pt>
                <c:pt idx="53">
                  <c:v>629.26900041579222</c:v>
                </c:pt>
                <c:pt idx="54">
                  <c:v>627.00925076788917</c:v>
                </c:pt>
                <c:pt idx="55">
                  <c:v>625.36043425133062</c:v>
                </c:pt>
                <c:pt idx="56">
                  <c:v>623.71781045901162</c:v>
                </c:pt>
                <c:pt idx="57">
                  <c:v>621.88044009776252</c:v>
                </c:pt>
                <c:pt idx="58">
                  <c:v>619.9057852488138</c:v>
                </c:pt>
                <c:pt idx="59">
                  <c:v>617.78080133245157</c:v>
                </c:pt>
                <c:pt idx="60">
                  <c:v>615.18872503946363</c:v>
                </c:pt>
                <c:pt idx="61">
                  <c:v>612.07620312580718</c:v>
                </c:pt>
                <c:pt idx="62">
                  <c:v>609.44455703672907</c:v>
                </c:pt>
                <c:pt idx="63">
                  <c:v>606.77734377384138</c:v>
                </c:pt>
                <c:pt idx="64">
                  <c:v>604.21326892507591</c:v>
                </c:pt>
                <c:pt idx="65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D07-43D4-A008-1451A96F9D18}"/>
            </c:ext>
          </c:extLst>
        </c:ser>
        <c:ser>
          <c:idx val="12"/>
          <c:order val="12"/>
          <c:tx>
            <c:v>Fiski WAM</c:v>
          </c:tx>
          <c:spPr>
            <a:ln w="28575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Data'!$H$56:$BU$56</c:f>
              <c:numCache>
                <c:formatCode>0</c:formatCode>
                <c:ptCount val="66"/>
                <c:pt idx="33">
                  <c:v>485.3352147538011</c:v>
                </c:pt>
                <c:pt idx="34">
                  <c:v>483.96428416717362</c:v>
                </c:pt>
                <c:pt idx="35">
                  <c:v>497.33274153979562</c:v>
                </c:pt>
                <c:pt idx="36">
                  <c:v>488.13220712652986</c:v>
                </c:pt>
                <c:pt idx="37">
                  <c:v>480.11984179570754</c:v>
                </c:pt>
                <c:pt idx="38">
                  <c:v>435.8001784698547</c:v>
                </c:pt>
                <c:pt idx="39">
                  <c:v>428.37809814950793</c:v>
                </c:pt>
                <c:pt idx="40">
                  <c:v>419.55629452078756</c:v>
                </c:pt>
                <c:pt idx="41">
                  <c:v>417.05407350566355</c:v>
                </c:pt>
                <c:pt idx="42">
                  <c:v>412.88166074757305</c:v>
                </c:pt>
                <c:pt idx="43">
                  <c:v>407.13576956110245</c:v>
                </c:pt>
                <c:pt idx="44">
                  <c:v>399.78867675002448</c:v>
                </c:pt>
                <c:pt idx="45">
                  <c:v>390.76289945905665</c:v>
                </c:pt>
                <c:pt idx="46">
                  <c:v>379.90935645394023</c:v>
                </c:pt>
                <c:pt idx="47">
                  <c:v>367.16306763606417</c:v>
                </c:pt>
                <c:pt idx="48">
                  <c:v>352.34702091082971</c:v>
                </c:pt>
                <c:pt idx="49">
                  <c:v>335.64839355862767</c:v>
                </c:pt>
                <c:pt idx="50">
                  <c:v>317.30405670083019</c:v>
                </c:pt>
                <c:pt idx="51">
                  <c:v>297.92098774584684</c:v>
                </c:pt>
                <c:pt idx="52">
                  <c:v>277.52454512899453</c:v>
                </c:pt>
                <c:pt idx="53">
                  <c:v>256.57545228243094</c:v>
                </c:pt>
                <c:pt idx="54">
                  <c:v>237.71185800563401</c:v>
                </c:pt>
                <c:pt idx="55">
                  <c:v>224.19835910405322</c:v>
                </c:pt>
                <c:pt idx="56">
                  <c:v>209.34803622776616</c:v>
                </c:pt>
                <c:pt idx="57">
                  <c:v>193.5330366287053</c:v>
                </c:pt>
                <c:pt idx="58">
                  <c:v>176.61098754410011</c:v>
                </c:pt>
                <c:pt idx="59">
                  <c:v>159.10630530075494</c:v>
                </c:pt>
                <c:pt idx="60">
                  <c:v>141.2815162832874</c:v>
                </c:pt>
                <c:pt idx="61">
                  <c:v>123.60871364688323</c:v>
                </c:pt>
                <c:pt idx="62">
                  <c:v>106.36338181068454</c:v>
                </c:pt>
                <c:pt idx="63">
                  <c:v>89.946129052055511</c:v>
                </c:pt>
                <c:pt idx="64">
                  <c:v>74.570572358356074</c:v>
                </c:pt>
                <c:pt idx="65">
                  <c:v>60.49169432903544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07-43D4-A008-1451A96F9D18}"/>
            </c:ext>
          </c:extLst>
        </c:ser>
        <c:ser>
          <c:idx val="13"/>
          <c:order val="13"/>
          <c:tx>
            <c:v>Annað WAM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Data'!$H$65:$BU$65</c:f>
            </c:numRef>
          </c:val>
          <c:smooth val="0"/>
          <c:extLst>
            <c:ext xmlns:c16="http://schemas.microsoft.com/office/drawing/2014/chart" uri="{C3380CC4-5D6E-409C-BE32-E72D297353CC}">
              <c16:uniqueId val="{0000000D-0D07-43D4-A008-1451A96F9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cat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1"/>
        <c:lblAlgn val="ctr"/>
        <c:lblOffset val="100"/>
        <c:noMultiLvlLbl val="0"/>
      </c:cat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-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22089273591310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73641186510476364"/>
          <c:y val="0.30967341397986464"/>
          <c:w val="0.23580223307018161"/>
          <c:h val="0.377711164340086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29900943734936"/>
          <c:y val="2.2026271249592586E-2"/>
          <c:w val="0.62347430843798479"/>
          <c:h val="0.8784005359672038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Data'!$E$336</c:f>
              <c:strCache>
                <c:ptCount val="1"/>
                <c:pt idx="0">
                  <c:v>LULUCF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Data'!$W$336:$AO$336</c:f>
              <c:numCache>
                <c:formatCode>0</c:formatCode>
                <c:ptCount val="19"/>
                <c:pt idx="0">
                  <c:v>8091.7267269509657</c:v>
                </c:pt>
                <c:pt idx="1">
                  <c:v>8135.1701428928063</c:v>
                </c:pt>
                <c:pt idx="2">
                  <c:v>8030.451820954705</c:v>
                </c:pt>
                <c:pt idx="3">
                  <c:v>8065.6670743415989</c:v>
                </c:pt>
                <c:pt idx="4">
                  <c:v>8117.3693936346281</c:v>
                </c:pt>
                <c:pt idx="5">
                  <c:v>8088.1843252997787</c:v>
                </c:pt>
                <c:pt idx="6">
                  <c:v>8063.4833201027086</c:v>
                </c:pt>
                <c:pt idx="7">
                  <c:v>8064.5392425745749</c:v>
                </c:pt>
                <c:pt idx="8">
                  <c:v>8061.7769053843185</c:v>
                </c:pt>
                <c:pt idx="9">
                  <c:v>8051.6816426605765</c:v>
                </c:pt>
                <c:pt idx="10">
                  <c:v>8039.3971026624204</c:v>
                </c:pt>
                <c:pt idx="11">
                  <c:v>8018.3786668449193</c:v>
                </c:pt>
                <c:pt idx="12">
                  <c:v>7987.5815574668504</c:v>
                </c:pt>
                <c:pt idx="13">
                  <c:v>7972.0593770061969</c:v>
                </c:pt>
                <c:pt idx="14">
                  <c:v>7982.4408800976125</c:v>
                </c:pt>
                <c:pt idx="15">
                  <c:v>7999.9250976595449</c:v>
                </c:pt>
                <c:pt idx="16">
                  <c:v>8003.3846929324436</c:v>
                </c:pt>
                <c:pt idx="17">
                  <c:v>7985.6990877259941</c:v>
                </c:pt>
                <c:pt idx="18">
                  <c:v>7985.0110491166906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D0-4B00-AD3D-49B0949B6087}"/>
            </c:ext>
          </c:extLst>
        </c:ser>
        <c:ser>
          <c:idx val="2"/>
          <c:order val="1"/>
          <c:tx>
            <c:strRef>
              <c:f>'Talnagögn | Numerical Data'!$E$335</c:f>
              <c:strCache>
                <c:ptCount val="1"/>
                <c:pt idx="0">
                  <c:v>ESR</c:v>
                </c:pt>
              </c:strCache>
            </c:strRef>
          </c:tx>
          <c:spPr>
            <a:ln w="28575" cap="rnd">
              <a:solidFill>
                <a:srgbClr val="23A5D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Data'!$W$335:$AO$335</c:f>
              <c:numCache>
                <c:formatCode>0</c:formatCode>
                <c:ptCount val="19"/>
                <c:pt idx="0">
                  <c:v>3249.9644086277672</c:v>
                </c:pt>
                <c:pt idx="1">
                  <c:v>3384.8277700767758</c:v>
                </c:pt>
                <c:pt idx="2">
                  <c:v>3555.9141285164278</c:v>
                </c:pt>
                <c:pt idx="3">
                  <c:v>3416.706622192346</c:v>
                </c:pt>
                <c:pt idx="4">
                  <c:v>3285.489951656145</c:v>
                </c:pt>
                <c:pt idx="5">
                  <c:v>3171.5049641490614</c:v>
                </c:pt>
                <c:pt idx="6">
                  <c:v>3061.6075460034394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3002.9388978098509</c:v>
                </c:pt>
                <c:pt idx="12">
                  <c:v>3036.8327619033612</c:v>
                </c:pt>
                <c:pt idx="13">
                  <c:v>3072.2478556891137</c:v>
                </c:pt>
                <c:pt idx="14">
                  <c:v>2980.7939695056102</c:v>
                </c:pt>
                <c:pt idx="15">
                  <c:v>2839.9333445934631</c:v>
                </c:pt>
                <c:pt idx="16">
                  <c:v>2880.4055923989213</c:v>
                </c:pt>
                <c:pt idx="17">
                  <c:v>2882.5553151680479</c:v>
                </c:pt>
                <c:pt idx="18">
                  <c:v>2811.175758043526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D0-4B00-AD3D-49B0949B6087}"/>
            </c:ext>
          </c:extLst>
        </c:ser>
        <c:ser>
          <c:idx val="0"/>
          <c:order val="2"/>
          <c:tx>
            <c:strRef>
              <c:f>'Talnagögn | Numerical Data'!$E$333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ln w="28575" cap="rnd">
              <a:solidFill>
                <a:srgbClr val="C9689E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Data'!$W$333:$AO$333</c:f>
              <c:numCache>
                <c:formatCode>0</c:formatCode>
                <c:ptCount val="19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1414.5983388630546</c:v>
                </c:pt>
                <c:pt idx="3">
                  <c:v>1931.1151277677468</c:v>
                </c:pt>
                <c:pt idx="4">
                  <c:v>1764.1449942061058</c:v>
                </c:pt>
                <c:pt idx="5">
                  <c:v>1783.4334517036384</c:v>
                </c:pt>
                <c:pt idx="6">
                  <c:v>1680.8912393316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1801.5981907139039</c:v>
                </c:pt>
                <c:pt idx="11">
                  <c:v>1771.6683497563383</c:v>
                </c:pt>
                <c:pt idx="12">
                  <c:v>1824.7934949065466</c:v>
                </c:pt>
                <c:pt idx="13">
                  <c:v>1846.9543490538745</c:v>
                </c:pt>
                <c:pt idx="14">
                  <c:v>1788.0091929632458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D0-4B00-AD3D-49B0949B6087}"/>
            </c:ext>
          </c:extLst>
        </c:ser>
        <c:ser>
          <c:idx val="1"/>
          <c:order val="3"/>
          <c:tx>
            <c:strRef>
              <c:f>'Talnagögn | Numerical Data'!$E$334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Data'!$W$334:$AO$334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D0-4B00-AD3D-49B0949B6087}"/>
            </c:ext>
          </c:extLst>
        </c:ser>
        <c:ser>
          <c:idx val="4"/>
          <c:order val="4"/>
          <c:tx>
            <c:v>LULUCF WEM</c:v>
          </c:tx>
          <c:spPr>
            <a:ln w="28575" cap="rnd">
              <a:solidFill>
                <a:srgbClr val="41A86E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Data'!$W$343:$BU$343</c:f>
              <c:numCache>
                <c:formatCode>0</c:formatCode>
                <c:ptCount val="51"/>
                <c:pt idx="18">
                  <c:v>7985.0110491166906</c:v>
                </c:pt>
                <c:pt idx="19">
                  <c:v>8002.4564383258821</c:v>
                </c:pt>
                <c:pt idx="20">
                  <c:v>7978.9925499482433</c:v>
                </c:pt>
                <c:pt idx="21">
                  <c:v>7952.5151464727351</c:v>
                </c:pt>
                <c:pt idx="22">
                  <c:v>7924.2166906433977</c:v>
                </c:pt>
                <c:pt idx="23">
                  <c:v>7894.9142449749897</c:v>
                </c:pt>
                <c:pt idx="24">
                  <c:v>7860.0348380715523</c:v>
                </c:pt>
                <c:pt idx="25">
                  <c:v>7830.665597051282</c:v>
                </c:pt>
                <c:pt idx="26">
                  <c:v>7795.0822135530416</c:v>
                </c:pt>
                <c:pt idx="27">
                  <c:v>7759.6198894098725</c:v>
                </c:pt>
                <c:pt idx="28">
                  <c:v>7722.0791322725763</c:v>
                </c:pt>
                <c:pt idx="29">
                  <c:v>7688.9582852031726</c:v>
                </c:pt>
                <c:pt idx="30">
                  <c:v>7662.2418398136415</c:v>
                </c:pt>
                <c:pt idx="31">
                  <c:v>7629.4634270444922</c:v>
                </c:pt>
                <c:pt idx="32">
                  <c:v>7627.0333995528863</c:v>
                </c:pt>
                <c:pt idx="33">
                  <c:v>7590.6940531839346</c:v>
                </c:pt>
                <c:pt idx="34">
                  <c:v>7548.6329930165639</c:v>
                </c:pt>
                <c:pt idx="35">
                  <c:v>7508.1848922491317</c:v>
                </c:pt>
                <c:pt idx="36">
                  <c:v>7453.7068120215599</c:v>
                </c:pt>
                <c:pt idx="37">
                  <c:v>7397.1326604064552</c:v>
                </c:pt>
                <c:pt idx="38">
                  <c:v>7333.7873345544667</c:v>
                </c:pt>
                <c:pt idx="39">
                  <c:v>7263.892479677831</c:v>
                </c:pt>
                <c:pt idx="40">
                  <c:v>7198.45567601731</c:v>
                </c:pt>
                <c:pt idx="41">
                  <c:v>7121.4325092293093</c:v>
                </c:pt>
                <c:pt idx="42">
                  <c:v>7041.2841898743927</c:v>
                </c:pt>
                <c:pt idx="43">
                  <c:v>6963.7393168085609</c:v>
                </c:pt>
                <c:pt idx="44">
                  <c:v>6877.9064933323507</c:v>
                </c:pt>
                <c:pt idx="45">
                  <c:v>6788.5183432363383</c:v>
                </c:pt>
                <c:pt idx="46">
                  <c:v>6690.7106231066946</c:v>
                </c:pt>
                <c:pt idx="47">
                  <c:v>6602.7795568627917</c:v>
                </c:pt>
                <c:pt idx="48">
                  <c:v>6507.1711491038195</c:v>
                </c:pt>
                <c:pt idx="49">
                  <c:v>6412.7522037004446</c:v>
                </c:pt>
                <c:pt idx="50">
                  <c:v>6321.8180922754509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D0-4B00-AD3D-49B0949B6087}"/>
            </c:ext>
          </c:extLst>
        </c:ser>
        <c:ser>
          <c:idx val="5"/>
          <c:order val="5"/>
          <c:tx>
            <c:v>ESR WEM</c:v>
          </c:tx>
          <c:spPr>
            <a:ln w="28575" cap="rnd">
              <a:solidFill>
                <a:srgbClr val="23A5D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Data'!$W$342:$BU$342</c:f>
              <c:numCache>
                <c:formatCode>0</c:formatCode>
                <c:ptCount val="51"/>
                <c:pt idx="18">
                  <c:v>2811.175758043526</c:v>
                </c:pt>
                <c:pt idx="19">
                  <c:v>2798.3201735835546</c:v>
                </c:pt>
                <c:pt idx="20">
                  <c:v>2756.6623048390202</c:v>
                </c:pt>
                <c:pt idx="21">
                  <c:v>2695.9819025143906</c:v>
                </c:pt>
                <c:pt idx="22">
                  <c:v>2664.6141662166351</c:v>
                </c:pt>
                <c:pt idx="23">
                  <c:v>2575.9857561429062</c:v>
                </c:pt>
                <c:pt idx="24">
                  <c:v>2537.6166822087816</c:v>
                </c:pt>
                <c:pt idx="25">
                  <c:v>2500.1694786406706</c:v>
                </c:pt>
                <c:pt idx="26">
                  <c:v>2435.7929919751246</c:v>
                </c:pt>
                <c:pt idx="27">
                  <c:v>2386.9392550942157</c:v>
                </c:pt>
                <c:pt idx="28">
                  <c:v>2343.919848080578</c:v>
                </c:pt>
                <c:pt idx="29">
                  <c:v>2279.1192449402233</c:v>
                </c:pt>
                <c:pt idx="30">
                  <c:v>2193.8445317338615</c:v>
                </c:pt>
                <c:pt idx="31">
                  <c:v>2117.7117597195638</c:v>
                </c:pt>
                <c:pt idx="32">
                  <c:v>2035.1184036323561</c:v>
                </c:pt>
                <c:pt idx="33">
                  <c:v>1956.090600037026</c:v>
                </c:pt>
                <c:pt idx="34">
                  <c:v>1880.9034702101465</c:v>
                </c:pt>
                <c:pt idx="35">
                  <c:v>1805.0865866207178</c:v>
                </c:pt>
                <c:pt idx="36">
                  <c:v>1732.0188612930797</c:v>
                </c:pt>
                <c:pt idx="37">
                  <c:v>1658.4501663920712</c:v>
                </c:pt>
                <c:pt idx="38">
                  <c:v>1585.3706070652158</c:v>
                </c:pt>
                <c:pt idx="39">
                  <c:v>1516.0516697844391</c:v>
                </c:pt>
                <c:pt idx="40">
                  <c:v>1454.5473528582363</c:v>
                </c:pt>
                <c:pt idx="41">
                  <c:v>1393.0909392800329</c:v>
                </c:pt>
                <c:pt idx="42">
                  <c:v>1332.1135063803688</c:v>
                </c:pt>
                <c:pt idx="43">
                  <c:v>1271.3185673938949</c:v>
                </c:pt>
                <c:pt idx="44">
                  <c:v>1212.4517476099925</c:v>
                </c:pt>
                <c:pt idx="45">
                  <c:v>1160.6590458458804</c:v>
                </c:pt>
                <c:pt idx="46">
                  <c:v>1119.9992566706144</c:v>
                </c:pt>
                <c:pt idx="47">
                  <c:v>1086.5766509799512</c:v>
                </c:pt>
                <c:pt idx="48">
                  <c:v>1055.0531299535337</c:v>
                </c:pt>
                <c:pt idx="49">
                  <c:v>1025.3490506656524</c:v>
                </c:pt>
                <c:pt idx="50">
                  <c:v>998.35397987953115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D0-4B00-AD3D-49B0949B6087}"/>
            </c:ext>
          </c:extLst>
        </c:ser>
        <c:ser>
          <c:idx val="6"/>
          <c:order val="6"/>
          <c:tx>
            <c:v>ESR WAM</c:v>
          </c:tx>
          <c:spPr>
            <a:ln w="28575" cap="rnd">
              <a:solidFill>
                <a:srgbClr val="23A5D9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Data'!$W$349:$BU$349</c:f>
              <c:numCache>
                <c:formatCode>0</c:formatCode>
                <c:ptCount val="51"/>
                <c:pt idx="18">
                  <c:v>2811.175758043526</c:v>
                </c:pt>
                <c:pt idx="19">
                  <c:v>2797.8830738271581</c:v>
                </c:pt>
                <c:pt idx="20">
                  <c:v>2742.2365058877986</c:v>
                </c:pt>
                <c:pt idx="21">
                  <c:v>2667.505426285737</c:v>
                </c:pt>
                <c:pt idx="22">
                  <c:v>2622.1507536137651</c:v>
                </c:pt>
                <c:pt idx="23">
                  <c:v>2454.5914186305426</c:v>
                </c:pt>
                <c:pt idx="24">
                  <c:v>2353.4763728465996</c:v>
                </c:pt>
                <c:pt idx="25">
                  <c:v>2265.4828895915734</c:v>
                </c:pt>
                <c:pt idx="26">
                  <c:v>2180.738476730819</c:v>
                </c:pt>
                <c:pt idx="27">
                  <c:v>2122.459787027024</c:v>
                </c:pt>
                <c:pt idx="28">
                  <c:v>2073.1471433439892</c:v>
                </c:pt>
                <c:pt idx="29">
                  <c:v>2005.4280293956976</c:v>
                </c:pt>
                <c:pt idx="30">
                  <c:v>1930.1594336583391</c:v>
                </c:pt>
                <c:pt idx="31">
                  <c:v>1864.8303483651321</c:v>
                </c:pt>
                <c:pt idx="32">
                  <c:v>1793.7339669791652</c:v>
                </c:pt>
                <c:pt idx="33">
                  <c:v>1721.8215063225152</c:v>
                </c:pt>
                <c:pt idx="34">
                  <c:v>1650.953859589207</c:v>
                </c:pt>
                <c:pt idx="35">
                  <c:v>1580.3795920620678</c:v>
                </c:pt>
                <c:pt idx="36">
                  <c:v>1512.6614529831941</c:v>
                </c:pt>
                <c:pt idx="37">
                  <c:v>1445.8658948361403</c:v>
                </c:pt>
                <c:pt idx="38">
                  <c:v>1380.7702912723164</c:v>
                </c:pt>
                <c:pt idx="39">
                  <c:v>1323.6924456925951</c:v>
                </c:pt>
                <c:pt idx="40">
                  <c:v>1275.6612797966293</c:v>
                </c:pt>
                <c:pt idx="41">
                  <c:v>1231.509946378025</c:v>
                </c:pt>
                <c:pt idx="42">
                  <c:v>1190.1411750068091</c:v>
                </c:pt>
                <c:pt idx="43">
                  <c:v>1157.2292090361623</c:v>
                </c:pt>
                <c:pt idx="44">
                  <c:v>1125.7762413100843</c:v>
                </c:pt>
                <c:pt idx="45">
                  <c:v>1093.7106060948192</c:v>
                </c:pt>
                <c:pt idx="46">
                  <c:v>1066.2068967407763</c:v>
                </c:pt>
                <c:pt idx="47">
                  <c:v>1036.6766683797005</c:v>
                </c:pt>
                <c:pt idx="48">
                  <c:v>1008.2123139131986</c:v>
                </c:pt>
                <c:pt idx="49">
                  <c:v>981.30617715910284</c:v>
                </c:pt>
                <c:pt idx="50">
                  <c:v>956.22653250249709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D0-4B00-AD3D-49B0949B6087}"/>
            </c:ext>
          </c:extLst>
        </c:ser>
        <c:ser>
          <c:idx val="7"/>
          <c:order val="7"/>
          <c:tx>
            <c:v>ETS WEM</c:v>
          </c:tx>
          <c:spPr>
            <a:ln w="28575" cap="rnd">
              <a:solidFill>
                <a:srgbClr val="C9689E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Data'!$W$340:$BU$340</c:f>
              <c:numCache>
                <c:formatCode>0</c:formatCode>
                <c:ptCount val="51"/>
                <c:pt idx="18">
                  <c:v>1812.53</c:v>
                </c:pt>
                <c:pt idx="19">
                  <c:v>1838.694381565291</c:v>
                </c:pt>
                <c:pt idx="20">
                  <c:v>1851.0763262540465</c:v>
                </c:pt>
                <c:pt idx="21">
                  <c:v>1860.5464275609716</c:v>
                </c:pt>
                <c:pt idx="22">
                  <c:v>1863.0110018280102</c:v>
                </c:pt>
                <c:pt idx="23">
                  <c:v>1864.6911682676175</c:v>
                </c:pt>
                <c:pt idx="24">
                  <c:v>1864.2957382912734</c:v>
                </c:pt>
                <c:pt idx="25">
                  <c:v>1864.2218909039755</c:v>
                </c:pt>
                <c:pt idx="26">
                  <c:v>1864.1371145630751</c:v>
                </c:pt>
                <c:pt idx="27">
                  <c:v>1864.9294625162593</c:v>
                </c:pt>
                <c:pt idx="28">
                  <c:v>1863.9405843860015</c:v>
                </c:pt>
                <c:pt idx="29">
                  <c:v>1863.8246353692939</c:v>
                </c:pt>
                <c:pt idx="30">
                  <c:v>1863.7040747121507</c:v>
                </c:pt>
                <c:pt idx="31">
                  <c:v>1864.4645548446783</c:v>
                </c:pt>
                <c:pt idx="32">
                  <c:v>1863.4487516516258</c:v>
                </c:pt>
                <c:pt idx="33">
                  <c:v>1863.310253693076</c:v>
                </c:pt>
                <c:pt idx="34">
                  <c:v>1863.1642864869953</c:v>
                </c:pt>
                <c:pt idx="35">
                  <c:v>1863.8954829039872</c:v>
                </c:pt>
                <c:pt idx="36">
                  <c:v>1862.8640966030007</c:v>
                </c:pt>
                <c:pt idx="37">
                  <c:v>1862.7070866150962</c:v>
                </c:pt>
                <c:pt idx="38">
                  <c:v>1862.542765064183</c:v>
                </c:pt>
                <c:pt idx="39">
                  <c:v>1863.2554962892107</c:v>
                </c:pt>
                <c:pt idx="40">
                  <c:v>1862.1916520861394</c:v>
                </c:pt>
                <c:pt idx="41">
                  <c:v>1862.0047020344516</c:v>
                </c:pt>
                <c:pt idx="42">
                  <c:v>1861.806990289575</c:v>
                </c:pt>
                <c:pt idx="43">
                  <c:v>1862.4829546722656</c:v>
                </c:pt>
                <c:pt idx="44">
                  <c:v>1861.3817426174876</c:v>
                </c:pt>
                <c:pt idx="45">
                  <c:v>1861.1570103987767</c:v>
                </c:pt>
                <c:pt idx="46">
                  <c:v>1860.9210454888298</c:v>
                </c:pt>
                <c:pt idx="47">
                  <c:v>1861.5612687100611</c:v>
                </c:pt>
                <c:pt idx="48">
                  <c:v>1860.4208804803834</c:v>
                </c:pt>
                <c:pt idx="49">
                  <c:v>1860.1564833678981</c:v>
                </c:pt>
                <c:pt idx="50">
                  <c:v>1859.8774016935188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D0-4B00-AD3D-49B0949B6087}"/>
            </c:ext>
          </c:extLst>
        </c:ser>
        <c:ser>
          <c:idx val="8"/>
          <c:order val="8"/>
          <c:tx>
            <c:v>CO2 DomAvi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Data'!$W$341:$BU$341</c:f>
              <c:numCache>
                <c:formatCode>0</c:formatCode>
                <c:ptCount val="51"/>
                <c:pt idx="18">
                  <c:v>22.340912733333333</c:v>
                </c:pt>
                <c:pt idx="19">
                  <c:v>25.619595875822693</c:v>
                </c:pt>
                <c:pt idx="20">
                  <c:v>26.413278141891166</c:v>
                </c:pt>
                <c:pt idx="21">
                  <c:v>27.180634629002892</c:v>
                </c:pt>
                <c:pt idx="22">
                  <c:v>27.547324757042091</c:v>
                </c:pt>
                <c:pt idx="23">
                  <c:v>27.880370581684829</c:v>
                </c:pt>
                <c:pt idx="24">
                  <c:v>28.165233168964939</c:v>
                </c:pt>
                <c:pt idx="25">
                  <c:v>28.380092393131477</c:v>
                </c:pt>
                <c:pt idx="26">
                  <c:v>28.477183769834479</c:v>
                </c:pt>
                <c:pt idx="27">
                  <c:v>28.439920361621386</c:v>
                </c:pt>
                <c:pt idx="28">
                  <c:v>28.214549830334121</c:v>
                </c:pt>
                <c:pt idx="29">
                  <c:v>27.733342113348026</c:v>
                </c:pt>
                <c:pt idx="30">
                  <c:v>26.918670387250859</c:v>
                </c:pt>
                <c:pt idx="31">
                  <c:v>25.691234812004236</c:v>
                </c:pt>
                <c:pt idx="32">
                  <c:v>23.98904335533263</c:v>
                </c:pt>
                <c:pt idx="33">
                  <c:v>21.798702510930124</c:v>
                </c:pt>
                <c:pt idx="34">
                  <c:v>19.183661066300822</c:v>
                </c:pt>
                <c:pt idx="35">
                  <c:v>16.292592585836587</c:v>
                </c:pt>
                <c:pt idx="36">
                  <c:v>13.342778556822799</c:v>
                </c:pt>
                <c:pt idx="37">
                  <c:v>10.545283958014494</c:v>
                </c:pt>
                <c:pt idx="38" formatCode="0.0">
                  <c:v>8.0710294251207664</c:v>
                </c:pt>
                <c:pt idx="39" formatCode="0.0">
                  <c:v>6.0116206822243274</c:v>
                </c:pt>
                <c:pt idx="40" formatCode="0.0">
                  <c:v>4.3808670701518961</c:v>
                </c:pt>
                <c:pt idx="41" formatCode="0.0">
                  <c:v>3.1391663837230093</c:v>
                </c:pt>
                <c:pt idx="42" formatCode="0.0">
                  <c:v>2.2212895659651566</c:v>
                </c:pt>
                <c:pt idx="43" formatCode="0.0">
                  <c:v>1.5573614669247899</c:v>
                </c:pt>
                <c:pt idx="44" formatCode="0.0">
                  <c:v>1.0846226298225885</c:v>
                </c:pt>
                <c:pt idx="45" formatCode="0.00">
                  <c:v>0.75181257258119027</c:v>
                </c:pt>
                <c:pt idx="46" formatCode="0.00">
                  <c:v>0.51882978487383891</c:v>
                </c:pt>
                <c:pt idx="47" formatCode="0.00">
                  <c:v>0.35719050210792253</c:v>
                </c:pt>
                <c:pt idx="48" formatCode="0.00">
                  <c:v>0.24548533831558678</c:v>
                </c:pt>
                <c:pt idx="49" formatCode="0.00">
                  <c:v>0.16850213781644674</c:v>
                </c:pt>
                <c:pt idx="50" formatCode="0.00">
                  <c:v>0.11555271368381473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D0-4B00-AD3D-49B0949B6087}"/>
            </c:ext>
          </c:extLst>
        </c:ser>
        <c:ser>
          <c:idx val="9"/>
          <c:order val="9"/>
          <c:tx>
            <c:v>CO2 DomAvi WAM</c:v>
          </c:tx>
          <c:spPr>
            <a:ln w="28575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Data'!$W$348:$BU$348</c:f>
              <c:numCache>
                <c:formatCode>0</c:formatCode>
                <c:ptCount val="51"/>
                <c:pt idx="18">
                  <c:v>22.340912733333333</c:v>
                </c:pt>
                <c:pt idx="19">
                  <c:v>25.619595875822693</c:v>
                </c:pt>
                <c:pt idx="20">
                  <c:v>25.901379039891168</c:v>
                </c:pt>
                <c:pt idx="21">
                  <c:v>26.653767717002893</c:v>
                </c:pt>
                <c:pt idx="22">
                  <c:v>27.011477159042091</c:v>
                </c:pt>
                <c:pt idx="23">
                  <c:v>27.338535859684828</c:v>
                </c:pt>
                <c:pt idx="24">
                  <c:v>27.617411322964937</c:v>
                </c:pt>
                <c:pt idx="25">
                  <c:v>26.721659045131474</c:v>
                </c:pt>
                <c:pt idx="26">
                  <c:v>26.812763297834476</c:v>
                </c:pt>
                <c:pt idx="27">
                  <c:v>26.778493451621387</c:v>
                </c:pt>
                <c:pt idx="28">
                  <c:v>26.565097168334116</c:v>
                </c:pt>
                <c:pt idx="29">
                  <c:v>26.110831509348024</c:v>
                </c:pt>
                <c:pt idx="30">
                  <c:v>21.67095620125086</c:v>
                </c:pt>
                <c:pt idx="31">
                  <c:v>20.683005586004235</c:v>
                </c:pt>
                <c:pt idx="32">
                  <c:v>19.30711238733263</c:v>
                </c:pt>
                <c:pt idx="33">
                  <c:v>17.544850908930123</c:v>
                </c:pt>
                <c:pt idx="34">
                  <c:v>15.438715004300823</c:v>
                </c:pt>
                <c:pt idx="35">
                  <c:v>10.886219613836586</c:v>
                </c:pt>
                <c:pt idx="36" formatCode="0.00">
                  <c:v>8.9123067968227989</c:v>
                </c:pt>
                <c:pt idx="37" formatCode="0.00">
                  <c:v>7.0428164180144934</c:v>
                </c:pt>
                <c:pt idx="38" formatCode="0.00">
                  <c:v>5.3917914351207656</c:v>
                </c:pt>
                <c:pt idx="39" formatCode="0.00">
                  <c:v>4.0149148282243274</c:v>
                </c:pt>
                <c:pt idx="40" formatCode="0.00">
                  <c:v>2.5817363081518958</c:v>
                </c:pt>
                <c:pt idx="41" formatCode="0.00">
                  <c:v>1.8489411617230089</c:v>
                </c:pt>
                <c:pt idx="42" formatCode="0.00">
                  <c:v>1.3082531559651569</c:v>
                </c:pt>
                <c:pt idx="43" formatCode="0.00">
                  <c:v>0.91973276092478995</c:v>
                </c:pt>
                <c:pt idx="44" formatCode="0.00">
                  <c:v>0.63858189182258862</c:v>
                </c:pt>
                <c:pt idx="45" formatCode="0.00">
                  <c:v>0.23691990858119019</c:v>
                </c:pt>
                <c:pt idx="46" formatCode="0.00">
                  <c:v>0.1655894688738388</c:v>
                </c:pt>
                <c:pt idx="47" formatCode="0.00">
                  <c:v>0.11171841810792245</c:v>
                </c:pt>
                <c:pt idx="48" formatCode="0.00">
                  <c:v>7.7845866315586723E-2</c:v>
                </c:pt>
                <c:pt idx="49" formatCode="0.00">
                  <c:v>5.4746781816446759E-2</c:v>
                </c:pt>
                <c:pt idx="50" formatCode="0.00">
                  <c:v>3.7720101683814719E-2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D0-4B00-AD3D-49B0949B6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6663835667707933E-4"/>
              <c:y val="0.201958263467716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1821300903338003"/>
          <c:y val="0.36909761382549244"/>
          <c:w val="0.2725845369788899"/>
          <c:h val="0.285796632038704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'Talnagögn | Numerical Data'!$E$71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Data'!$H$71:$AV$71</c15:sqref>
                  </c15:fullRef>
                </c:ext>
              </c:extLst>
              <c:f>'Talnagögn | Numerical Data'!$H$71:$AO$71</c:f>
              <c:numCache>
                <c:formatCode>0</c:formatCode>
                <c:ptCount val="34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B9-4DCD-8ACA-8105855805FC}"/>
            </c:ext>
          </c:extLst>
        </c:ser>
        <c:ser>
          <c:idx val="0"/>
          <c:order val="1"/>
          <c:tx>
            <c:strRef>
              <c:f>'Talnagögn | Numerical Data'!$E$70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Data'!$H$70:$AV$70</c15:sqref>
                  </c15:fullRef>
                </c:ext>
              </c:extLst>
              <c:f>'Talnagögn | Numerical Data'!$H$70:$AO$70</c:f>
              <c:numCache>
                <c:formatCode>0</c:formatCode>
                <c:ptCount val="34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B9-4DCD-8ACA-8105855805FC}"/>
            </c:ext>
          </c:extLst>
        </c:ser>
        <c:ser>
          <c:idx val="6"/>
          <c:order val="2"/>
          <c:tx>
            <c:strRef>
              <c:f>'Talnagögn | Numerical Data'!$E$81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rgbClr val="7FB9D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Data'!$H$81:$AV$81</c15:sqref>
                  </c15:fullRef>
                </c:ext>
              </c:extLst>
              <c:f>'Talnagögn | Numerical Data'!$H$81:$AO$81</c:f>
              <c:numCache>
                <c:formatCode>0</c:formatCode>
                <c:ptCount val="34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B9-4DCD-8ACA-8105855805FC}"/>
            </c:ext>
          </c:extLst>
        </c:ser>
        <c:ser>
          <c:idx val="4"/>
          <c:order val="3"/>
          <c:tx>
            <c:strRef>
              <c:f>'Talnagögn | Numerical Data'!$E$74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Data'!$H$74:$AV$74</c15:sqref>
                  </c15:fullRef>
                </c:ext>
              </c:extLst>
              <c:f>'Talnagögn | Numerical Data'!$H$74:$AO$74</c:f>
              <c:numCache>
                <c:formatCode>0</c:formatCode>
                <c:ptCount val="34"/>
                <c:pt idx="0">
                  <c:v>132.69956180646039</c:v>
                </c:pt>
                <c:pt idx="1">
                  <c:v>126.61678523119784</c:v>
                </c:pt>
                <c:pt idx="2">
                  <c:v>118.00097418318089</c:v>
                </c:pt>
                <c:pt idx="3">
                  <c:v>127.39940553726262</c:v>
                </c:pt>
                <c:pt idx="4">
                  <c:v>129.83810631241099</c:v>
                </c:pt>
                <c:pt idx="5">
                  <c:v>163.28813671537699</c:v>
                </c:pt>
                <c:pt idx="6">
                  <c:v>158.35483371464707</c:v>
                </c:pt>
                <c:pt idx="7">
                  <c:v>190.80562569111964</c:v>
                </c:pt>
                <c:pt idx="8">
                  <c:v>192.96132537344991</c:v>
                </c:pt>
                <c:pt idx="9">
                  <c:v>211.5031377140119</c:v>
                </c:pt>
                <c:pt idx="10">
                  <c:v>216.21632875366109</c:v>
                </c:pt>
                <c:pt idx="11">
                  <c:v>211.51012539531609</c:v>
                </c:pt>
                <c:pt idx="12">
                  <c:v>198.07630808808773</c:v>
                </c:pt>
                <c:pt idx="13">
                  <c:v>181.57113148074808</c:v>
                </c:pt>
                <c:pt idx="14">
                  <c:v>217.89668386268426</c:v>
                </c:pt>
                <c:pt idx="15">
                  <c:v>236.89254361749528</c:v>
                </c:pt>
                <c:pt idx="16">
                  <c:v>214.30164332811569</c:v>
                </c:pt>
                <c:pt idx="17">
                  <c:v>215.83366248928385</c:v>
                </c:pt>
                <c:pt idx="18">
                  <c:v>208.96156893666625</c:v>
                </c:pt>
                <c:pt idx="19">
                  <c:v>145.57310735873384</c:v>
                </c:pt>
                <c:pt idx="20">
                  <c:v>116.66251837871671</c:v>
                </c:pt>
                <c:pt idx="21">
                  <c:v>106.724173287534</c:v>
                </c:pt>
                <c:pt idx="22">
                  <c:v>102.82225724651585</c:v>
                </c:pt>
                <c:pt idx="23">
                  <c:v>98.852644261966944</c:v>
                </c:pt>
                <c:pt idx="24">
                  <c:v>117.37447230447313</c:v>
                </c:pt>
                <c:pt idx="25">
                  <c:v>116.13287890779706</c:v>
                </c:pt>
                <c:pt idx="26">
                  <c:v>134.94854641811298</c:v>
                </c:pt>
                <c:pt idx="27">
                  <c:v>138.05064207733514</c:v>
                </c:pt>
                <c:pt idx="28">
                  <c:v>109.98053877254956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B9-4DCD-8ACA-8105855805FC}"/>
            </c:ext>
          </c:extLst>
        </c:ser>
        <c:ser>
          <c:idx val="5"/>
          <c:order val="4"/>
          <c:tx>
            <c:strRef>
              <c:f>'Talnagögn | Numerical Data'!$E$78</c:f>
              <c:strCache>
                <c:ptCount val="1"/>
                <c:pt idx="0">
                  <c:v>Fuel Combustion in Stationary Industry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Data'!$H$78:$AV$78</c15:sqref>
                  </c15:fullRef>
                </c:ext>
              </c:extLst>
              <c:f>'Talnagögn | Numerical Data'!$H$78:$AO$78</c:f>
              <c:numCache>
                <c:formatCode>0</c:formatCode>
                <c:ptCount val="34"/>
                <c:pt idx="0">
                  <c:v>238.30199647388656</c:v>
                </c:pt>
                <c:pt idx="1">
                  <c:v>167.10541943108461</c:v>
                </c:pt>
                <c:pt idx="2">
                  <c:v>230.44269536273939</c:v>
                </c:pt>
                <c:pt idx="3">
                  <c:v>249.2064948926791</c:v>
                </c:pt>
                <c:pt idx="4">
                  <c:v>228.70557320557307</c:v>
                </c:pt>
                <c:pt idx="5">
                  <c:v>216.971603208906</c:v>
                </c:pt>
                <c:pt idx="6">
                  <c:v>264.1077975486719</c:v>
                </c:pt>
                <c:pt idx="7">
                  <c:v>302.32644075888601</c:v>
                </c:pt>
                <c:pt idx="8">
                  <c:v>273.08893237380107</c:v>
                </c:pt>
                <c:pt idx="9">
                  <c:v>280.3186926905546</c:v>
                </c:pt>
                <c:pt idx="10">
                  <c:v>226.43051087206067</c:v>
                </c:pt>
                <c:pt idx="11">
                  <c:v>263.34738966869639</c:v>
                </c:pt>
                <c:pt idx="12">
                  <c:v>279.42915581781841</c:v>
                </c:pt>
                <c:pt idx="13">
                  <c:v>257.63780676350132</c:v>
                </c:pt>
                <c:pt idx="14">
                  <c:v>239.60836209868438</c:v>
                </c:pt>
                <c:pt idx="15">
                  <c:v>185.16106618658978</c:v>
                </c:pt>
                <c:pt idx="16">
                  <c:v>189.21272415501136</c:v>
                </c:pt>
                <c:pt idx="17">
                  <c:v>183.90268549207769</c:v>
                </c:pt>
                <c:pt idx="18">
                  <c:v>160.63851217332601</c:v>
                </c:pt>
                <c:pt idx="19">
                  <c:v>116.7100487932551</c:v>
                </c:pt>
                <c:pt idx="20">
                  <c:v>84.411799420601625</c:v>
                </c:pt>
                <c:pt idx="21">
                  <c:v>98.726782685505796</c:v>
                </c:pt>
                <c:pt idx="22">
                  <c:v>83.589289785807523</c:v>
                </c:pt>
                <c:pt idx="23">
                  <c:v>74.708501704446036</c:v>
                </c:pt>
                <c:pt idx="24">
                  <c:v>31.896693599301095</c:v>
                </c:pt>
                <c:pt idx="25">
                  <c:v>61.74105215607937</c:v>
                </c:pt>
                <c:pt idx="26">
                  <c:v>59.934001713100656</c:v>
                </c:pt>
                <c:pt idx="27">
                  <c:v>31.319911894929575</c:v>
                </c:pt>
                <c:pt idx="28">
                  <c:v>37.869159429064503</c:v>
                </c:pt>
                <c:pt idx="29">
                  <c:v>28.604367521815185</c:v>
                </c:pt>
                <c:pt idx="30">
                  <c:v>32.045116125792731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B9-4DCD-8ACA-8105855805FC}"/>
            </c:ext>
          </c:extLst>
        </c:ser>
        <c:ser>
          <c:idx val="2"/>
          <c:order val="5"/>
          <c:tx>
            <c:strRef>
              <c:f>'Talnagögn | Numerical Data'!$E$72</c:f>
              <c:strCache>
                <c:ptCount val="1"/>
                <c:pt idx="0">
                  <c:v>Domestic Aviation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Data'!$H$72:$AV$72</c15:sqref>
                  </c15:fullRef>
                </c:ext>
              </c:extLst>
              <c:f>'Talnagögn | Numerical Data'!$H$72:$AO$72</c:f>
              <c:numCache>
                <c:formatCode>0</c:formatCode>
                <c:ptCount val="34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B9-4DCD-8ACA-8105855805FC}"/>
            </c:ext>
          </c:extLst>
        </c:ser>
        <c:ser>
          <c:idx val="3"/>
          <c:order val="6"/>
          <c:tx>
            <c:strRef>
              <c:f>'Talnagögn | Numerical Data'!$E$73</c:f>
              <c:strCache>
                <c:ptCount val="1"/>
                <c:pt idx="0">
                  <c:v>Domestic Navigation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Data'!$H$73:$AV$73</c15:sqref>
                  </c15:fullRef>
                </c:ext>
              </c:extLst>
              <c:f>'Talnagögn | Numerical Data'!$H$73:$AO$73</c:f>
              <c:numCache>
                <c:formatCode>0</c:formatCode>
                <c:ptCount val="34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FB9-4DCD-8ACA-8105855805FC}"/>
            </c:ext>
          </c:extLst>
        </c:ser>
        <c:ser>
          <c:idx val="7"/>
          <c:order val="7"/>
          <c:tx>
            <c:strRef>
              <c:f>'Talnagögn | Numerical Data'!$E$82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Data'!$H$82:$AV$82</c15:sqref>
                  </c15:fullRef>
                </c:ext>
              </c:extLst>
              <c:f>'Talnagögn | Numerical Data'!$H$82:$AO$82</c:f>
              <c:numCache>
                <c:formatCode>0</c:formatCode>
                <c:ptCount val="34"/>
                <c:pt idx="0">
                  <c:v>50.342219039356451</c:v>
                </c:pt>
                <c:pt idx="1">
                  <c:v>48.498820297847487</c:v>
                </c:pt>
                <c:pt idx="2">
                  <c:v>48.148428783987583</c:v>
                </c:pt>
                <c:pt idx="3">
                  <c:v>47.476003043789206</c:v>
                </c:pt>
                <c:pt idx="4">
                  <c:v>45.391953774035983</c:v>
                </c:pt>
                <c:pt idx="5">
                  <c:v>47.352983917573965</c:v>
                </c:pt>
                <c:pt idx="6">
                  <c:v>49.893783805454859</c:v>
                </c:pt>
                <c:pt idx="7">
                  <c:v>35.097324620486688</c:v>
                </c:pt>
                <c:pt idx="8">
                  <c:v>49.469332979992487</c:v>
                </c:pt>
                <c:pt idx="9">
                  <c:v>47.55848677563381</c:v>
                </c:pt>
                <c:pt idx="10">
                  <c:v>39.892840859240096</c:v>
                </c:pt>
                <c:pt idx="11">
                  <c:v>50.754075297037616</c:v>
                </c:pt>
                <c:pt idx="12">
                  <c:v>52.640976153457814</c:v>
                </c:pt>
                <c:pt idx="13">
                  <c:v>29.181253067310536</c:v>
                </c:pt>
                <c:pt idx="14">
                  <c:v>49.028661179636856</c:v>
                </c:pt>
                <c:pt idx="15">
                  <c:v>50.945701721319438</c:v>
                </c:pt>
                <c:pt idx="16">
                  <c:v>49.284327537120134</c:v>
                </c:pt>
                <c:pt idx="17">
                  <c:v>45.717055155430899</c:v>
                </c:pt>
                <c:pt idx="18">
                  <c:v>26.87207468519955</c:v>
                </c:pt>
                <c:pt idx="19">
                  <c:v>23.67740183132355</c:v>
                </c:pt>
                <c:pt idx="20">
                  <c:v>33.292935423734889</c:v>
                </c:pt>
                <c:pt idx="21">
                  <c:v>23.804403980257121</c:v>
                </c:pt>
                <c:pt idx="22">
                  <c:v>17.531430949111609</c:v>
                </c:pt>
                <c:pt idx="23">
                  <c:v>14.593199489544077</c:v>
                </c:pt>
                <c:pt idx="24">
                  <c:v>21.641270328978635</c:v>
                </c:pt>
                <c:pt idx="25">
                  <c:v>13.098548904574727</c:v>
                </c:pt>
                <c:pt idx="26">
                  <c:v>10.755648068047776</c:v>
                </c:pt>
                <c:pt idx="27">
                  <c:v>14.844333681910257</c:v>
                </c:pt>
                <c:pt idx="28">
                  <c:v>11.848444888901895</c:v>
                </c:pt>
                <c:pt idx="29">
                  <c:v>15.63986710222207</c:v>
                </c:pt>
                <c:pt idx="30">
                  <c:v>11.842597060930302</c:v>
                </c:pt>
                <c:pt idx="31">
                  <c:v>13.308209683551013</c:v>
                </c:pt>
                <c:pt idx="32">
                  <c:v>18.798029325587549</c:v>
                </c:pt>
                <c:pt idx="33">
                  <c:v>20.058810296417278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FB9-4DCD-8ACA-810585580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1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4843088105649127E-3"/>
              <c:y val="0.230849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603140353319259"/>
          <c:y val="0.22757407407407404"/>
          <c:w val="0.30506274360341795"/>
          <c:h val="0.550731481481481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4.4097222222222225E-2"/>
          <c:w val="0.63733493871518487"/>
          <c:h val="0.8691287037037036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Data'!$E$71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Data'!$H$71:$AV$71</c:f>
              <c:numCache>
                <c:formatCode>0</c:formatCode>
                <c:ptCount val="41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3-4381-B59E-A6EF0C82DA28}"/>
            </c:ext>
          </c:extLst>
        </c:ser>
        <c:ser>
          <c:idx val="0"/>
          <c:order val="1"/>
          <c:tx>
            <c:strRef>
              <c:f>'Talnagögn | Numerical Data'!$E$70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Data'!$H$70:$AV$70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3-4381-B59E-A6EF0C82DA28}"/>
            </c:ext>
          </c:extLst>
        </c:ser>
        <c:ser>
          <c:idx val="6"/>
          <c:order val="2"/>
          <c:tx>
            <c:strRef>
              <c:f>'Talnagögn | Numerical Data'!$E$81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rgbClr val="7FB9D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Data'!$H$81:$AV$81</c:f>
              <c:numCache>
                <c:formatCode>0</c:formatCode>
                <c:ptCount val="41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3-4381-B59E-A6EF0C82DA28}"/>
            </c:ext>
          </c:extLst>
        </c:ser>
        <c:ser>
          <c:idx val="2"/>
          <c:order val="3"/>
          <c:tx>
            <c:v>Other Emissions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Data'!$H$84:$AO$84</c:f>
            </c:numRef>
          </c:val>
          <c:smooth val="0"/>
          <c:extLst>
            <c:ext xmlns:c16="http://schemas.microsoft.com/office/drawing/2014/chart" uri="{C3380CC4-5D6E-409C-BE32-E72D297353CC}">
              <c16:uniqueId val="{00000003-AD03-4381-B59E-A6EF0C82DA28}"/>
            </c:ext>
          </c:extLst>
        </c:ser>
        <c:ser>
          <c:idx val="8"/>
          <c:order val="4"/>
          <c:tx>
            <c:v>Fiskiskip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Data'!$H$87:$BU$87</c:f>
              <c:numCache>
                <c:formatCode>0</c:formatCode>
                <c:ptCount val="66"/>
                <c:pt idx="33">
                  <c:v>485.3352147538011</c:v>
                </c:pt>
                <c:pt idx="34">
                  <c:v>483.96428416717362</c:v>
                </c:pt>
                <c:pt idx="35">
                  <c:v>497.33274153979562</c:v>
                </c:pt>
                <c:pt idx="36">
                  <c:v>488.13220712652986</c:v>
                </c:pt>
                <c:pt idx="37">
                  <c:v>480.11984179570754</c:v>
                </c:pt>
                <c:pt idx="38">
                  <c:v>463.43334762742523</c:v>
                </c:pt>
                <c:pt idx="39">
                  <c:v>465.37791934281381</c:v>
                </c:pt>
                <c:pt idx="40">
                  <c:v>465.85166775087771</c:v>
                </c:pt>
                <c:pt idx="41">
                  <c:v>463.07432065285587</c:v>
                </c:pt>
                <c:pt idx="42">
                  <c:v>458.4413035537342</c:v>
                </c:pt>
                <c:pt idx="43">
                  <c:v>452.05860368100571</c:v>
                </c:pt>
                <c:pt idx="44">
                  <c:v>443.89849783844289</c:v>
                </c:pt>
                <c:pt idx="45">
                  <c:v>433.87732056215947</c:v>
                </c:pt>
                <c:pt idx="46">
                  <c:v>421.82435148778052</c:v>
                </c:pt>
                <c:pt idx="47">
                  <c:v>407.66842790809096</c:v>
                </c:pt>
                <c:pt idx="48">
                  <c:v>391.21398990267824</c:v>
                </c:pt>
                <c:pt idx="49">
                  <c:v>372.6729451863514</c:v>
                </c:pt>
                <c:pt idx="50">
                  <c:v>352.29762140199341</c:v>
                </c:pt>
                <c:pt idx="51">
                  <c:v>330.77227856556965</c:v>
                </c:pt>
                <c:pt idx="52">
                  <c:v>308.12227511239684</c:v>
                </c:pt>
                <c:pt idx="53">
                  <c:v>284.8577953434683</c:v>
                </c:pt>
                <c:pt idx="54">
                  <c:v>263.90757066267088</c:v>
                </c:pt>
                <c:pt idx="55">
                  <c:v>248.90097178311643</c:v>
                </c:pt>
                <c:pt idx="56">
                  <c:v>232.40916632234897</c:v>
                </c:pt>
                <c:pt idx="57">
                  <c:v>214.84448848822996</c:v>
                </c:pt>
                <c:pt idx="58">
                  <c:v>196.0522003007799</c:v>
                </c:pt>
                <c:pt idx="59">
                  <c:v>176.61236156424323</c:v>
                </c:pt>
                <c:pt idx="60">
                  <c:v>156.81532040195748</c:v>
                </c:pt>
                <c:pt idx="61">
                  <c:v>137.18881344654844</c:v>
                </c:pt>
                <c:pt idx="62">
                  <c:v>118.03614685587821</c:v>
                </c:pt>
                <c:pt idx="63">
                  <c:v>99.801207167542103</c:v>
                </c:pt>
                <c:pt idx="64">
                  <c:v>82.725433107620077</c:v>
                </c:pt>
                <c:pt idx="65">
                  <c:v>67.091629014281338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03-4381-B59E-A6EF0C82DA28}"/>
            </c:ext>
          </c:extLst>
        </c:ser>
        <c:ser>
          <c:idx val="9"/>
          <c:order val="5"/>
          <c:tx>
            <c:v>Vegasamgöngur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Data'!$H$88:$BU$88</c:f>
              <c:numCache>
                <c:formatCode>0</c:formatCode>
                <c:ptCount val="66"/>
                <c:pt idx="33">
                  <c:v>921.28481276391403</c:v>
                </c:pt>
                <c:pt idx="34">
                  <c:v>909.68338336016484</c:v>
                </c:pt>
                <c:pt idx="35">
                  <c:v>912.53890493824258</c:v>
                </c:pt>
                <c:pt idx="36">
                  <c:v>906.5012022801734</c:v>
                </c:pt>
                <c:pt idx="37">
                  <c:v>896.86211171182231</c:v>
                </c:pt>
                <c:pt idx="38">
                  <c:v>882.930519280152</c:v>
                </c:pt>
                <c:pt idx="39">
                  <c:v>864.36699263429864</c:v>
                </c:pt>
                <c:pt idx="40">
                  <c:v>840.41651467466215</c:v>
                </c:pt>
                <c:pt idx="41">
                  <c:v>808.17723957249348</c:v>
                </c:pt>
                <c:pt idx="42">
                  <c:v>772.69998323803645</c:v>
                </c:pt>
                <c:pt idx="43">
                  <c:v>733.84983007809535</c:v>
                </c:pt>
                <c:pt idx="44">
                  <c:v>691.84700821951674</c:v>
                </c:pt>
                <c:pt idx="45">
                  <c:v>630.28371111251283</c:v>
                </c:pt>
                <c:pt idx="46">
                  <c:v>569.49140094913628</c:v>
                </c:pt>
                <c:pt idx="47">
                  <c:v>510.15508155637832</c:v>
                </c:pt>
                <c:pt idx="48">
                  <c:v>457.4359240165133</c:v>
                </c:pt>
                <c:pt idx="49">
                  <c:v>409.78238094028183</c:v>
                </c:pt>
                <c:pt idx="50">
                  <c:v>363.43530028346152</c:v>
                </c:pt>
                <c:pt idx="51">
                  <c:v>320.61556996962616</c:v>
                </c:pt>
                <c:pt idx="52">
                  <c:v>279.08191989735877</c:v>
                </c:pt>
                <c:pt idx="53">
                  <c:v>238.88519969883723</c:v>
                </c:pt>
                <c:pt idx="54">
                  <c:v>200.17781595933181</c:v>
                </c:pt>
                <c:pt idx="55">
                  <c:v>163.1653962071922</c:v>
                </c:pt>
                <c:pt idx="56">
                  <c:v>128.00785027676881</c:v>
                </c:pt>
                <c:pt idx="57">
                  <c:v>94.848730643316543</c:v>
                </c:pt>
                <c:pt idx="58">
                  <c:v>64.209392282618907</c:v>
                </c:pt>
                <c:pt idx="59">
                  <c:v>36.45609289753137</c:v>
                </c:pt>
                <c:pt idx="60">
                  <c:v>16.645714885852154</c:v>
                </c:pt>
                <c:pt idx="61" formatCode="0.0">
                  <c:v>4.9335717927402323</c:v>
                </c:pt>
                <c:pt idx="62" formatCode="0.0">
                  <c:v>3.1026257680215981</c:v>
                </c:pt>
                <c:pt idx="63" formatCode="0.0">
                  <c:v>2.0249587554909527</c:v>
                </c:pt>
                <c:pt idx="64" formatCode="0.0">
                  <c:v>1.1013851193870499</c:v>
                </c:pt>
                <c:pt idx="65" formatCode="0.0">
                  <c:v>0.90407070943843471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03-4381-B59E-A6EF0C82DA28}"/>
            </c:ext>
          </c:extLst>
        </c:ser>
        <c:ser>
          <c:idx val="3"/>
          <c:order val="6"/>
          <c:tx>
            <c:v>Annað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Data'!$H$101:$BU$101</c:f>
            </c:numRef>
          </c:val>
          <c:smooth val="0"/>
          <c:extLst>
            <c:ext xmlns:c16="http://schemas.microsoft.com/office/drawing/2014/chart" uri="{C3380CC4-5D6E-409C-BE32-E72D297353CC}">
              <c16:uniqueId val="{00000006-AD03-4381-B59E-A6EF0C82DA28}"/>
            </c:ext>
          </c:extLst>
        </c:ser>
        <c:ser>
          <c:idx val="4"/>
          <c:order val="7"/>
          <c:tx>
            <c:v>Jarðvarma WEM</c:v>
          </c:tx>
          <c:spPr>
            <a:ln w="28575" cap="rnd">
              <a:solidFill>
                <a:srgbClr val="7FB9D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Data'!$H$98:$BU$98</c:f>
              <c:numCache>
                <c:formatCode>0</c:formatCode>
                <c:ptCount val="66"/>
                <c:pt idx="33">
                  <c:v>176.69460000000001</c:v>
                </c:pt>
                <c:pt idx="34">
                  <c:v>175.99585984493672</c:v>
                </c:pt>
                <c:pt idx="35">
                  <c:v>146.39585984493672</c:v>
                </c:pt>
                <c:pt idx="36">
                  <c:v>146.39585984493672</c:v>
                </c:pt>
                <c:pt idx="37">
                  <c:v>146.39585984493672</c:v>
                </c:pt>
                <c:pt idx="38">
                  <c:v>146.39585984493672</c:v>
                </c:pt>
                <c:pt idx="39">
                  <c:v>146.39585984493672</c:v>
                </c:pt>
                <c:pt idx="40">
                  <c:v>134.84585984493668</c:v>
                </c:pt>
                <c:pt idx="41">
                  <c:v>134.84585984493668</c:v>
                </c:pt>
                <c:pt idx="42">
                  <c:v>134.84585984493668</c:v>
                </c:pt>
                <c:pt idx="43">
                  <c:v>134.84585984493668</c:v>
                </c:pt>
                <c:pt idx="44">
                  <c:v>134.84585984493668</c:v>
                </c:pt>
                <c:pt idx="45">
                  <c:v>134.84585984493668</c:v>
                </c:pt>
                <c:pt idx="46">
                  <c:v>134.84585984493668</c:v>
                </c:pt>
                <c:pt idx="47">
                  <c:v>134.84585984493668</c:v>
                </c:pt>
                <c:pt idx="48">
                  <c:v>134.84585984493668</c:v>
                </c:pt>
                <c:pt idx="49">
                  <c:v>134.84585984493668</c:v>
                </c:pt>
                <c:pt idx="50">
                  <c:v>134.84585984493668</c:v>
                </c:pt>
                <c:pt idx="51">
                  <c:v>134.84585984493668</c:v>
                </c:pt>
                <c:pt idx="52">
                  <c:v>134.84585984493668</c:v>
                </c:pt>
                <c:pt idx="53">
                  <c:v>134.84585984493668</c:v>
                </c:pt>
                <c:pt idx="54">
                  <c:v>134.84585984493668</c:v>
                </c:pt>
                <c:pt idx="55">
                  <c:v>134.84585984493668</c:v>
                </c:pt>
                <c:pt idx="56">
                  <c:v>134.84585984493668</c:v>
                </c:pt>
                <c:pt idx="57">
                  <c:v>134.84585984493668</c:v>
                </c:pt>
                <c:pt idx="58">
                  <c:v>134.84585984493668</c:v>
                </c:pt>
                <c:pt idx="59">
                  <c:v>134.84585984493668</c:v>
                </c:pt>
                <c:pt idx="60">
                  <c:v>134.84585984493668</c:v>
                </c:pt>
                <c:pt idx="61">
                  <c:v>134.84585984493668</c:v>
                </c:pt>
                <c:pt idx="62">
                  <c:v>134.84585984493668</c:v>
                </c:pt>
                <c:pt idx="63">
                  <c:v>134.84585984493668</c:v>
                </c:pt>
                <c:pt idx="64">
                  <c:v>134.84585984493668</c:v>
                </c:pt>
                <c:pt idx="65">
                  <c:v>134.84585984493668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03-4381-B59E-A6EF0C82DA28}"/>
            </c:ext>
          </c:extLst>
        </c:ser>
        <c:ser>
          <c:idx val="7"/>
          <c:order val="8"/>
          <c:tx>
            <c:v>Vega WAM</c:v>
          </c:tx>
          <c:spPr>
            <a:ln w="28575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Data'!$H$105:$BU$105</c:f>
              <c:numCache>
                <c:formatCode>0</c:formatCode>
                <c:ptCount val="66"/>
                <c:pt idx="33">
                  <c:v>921.28481276391403</c:v>
                </c:pt>
                <c:pt idx="34">
                  <c:v>909.68338336016484</c:v>
                </c:pt>
                <c:pt idx="35">
                  <c:v>901.54313847550611</c:v>
                </c:pt>
                <c:pt idx="36">
                  <c:v>884.42393670246656</c:v>
                </c:pt>
                <c:pt idx="37">
                  <c:v>863.74748579155789</c:v>
                </c:pt>
                <c:pt idx="38">
                  <c:v>802.59581774981189</c:v>
                </c:pt>
                <c:pt idx="39">
                  <c:v>740.10439071299493</c:v>
                </c:pt>
                <c:pt idx="40">
                  <c:v>676.00771686413839</c:v>
                </c:pt>
                <c:pt idx="41">
                  <c:v>626.95542433057813</c:v>
                </c:pt>
                <c:pt idx="42">
                  <c:v>584.13304515889934</c:v>
                </c:pt>
                <c:pt idx="43">
                  <c:v>540.687365001643</c:v>
                </c:pt>
                <c:pt idx="44">
                  <c:v>496.75211451389765</c:v>
                </c:pt>
                <c:pt idx="45">
                  <c:v>445.17783863652323</c:v>
                </c:pt>
                <c:pt idx="46">
                  <c:v>394.98579863060627</c:v>
                </c:pt>
                <c:pt idx="47">
                  <c:v>346.4414385570476</c:v>
                </c:pt>
                <c:pt idx="48">
                  <c:v>299.66922330413848</c:v>
                </c:pt>
                <c:pt idx="49">
                  <c:v>254.77915421458252</c:v>
                </c:pt>
                <c:pt idx="50">
                  <c:v>211.83342435959599</c:v>
                </c:pt>
                <c:pt idx="51">
                  <c:v>172.24392750532823</c:v>
                </c:pt>
                <c:pt idx="52">
                  <c:v>135.15812215261741</c:v>
                </c:pt>
                <c:pt idx="53">
                  <c:v>100.49436483979959</c:v>
                </c:pt>
                <c:pt idx="54">
                  <c:v>71.751775061710973</c:v>
                </c:pt>
                <c:pt idx="55">
                  <c:v>46.532375268837086</c:v>
                </c:pt>
                <c:pt idx="56">
                  <c:v>26.788100914441703</c:v>
                </c:pt>
                <c:pt idx="57">
                  <c:v>11.221473804295222</c:v>
                </c:pt>
                <c:pt idx="58" formatCode="0.0">
                  <c:v>6.3202217622023271</c:v>
                </c:pt>
                <c:pt idx="59" formatCode="0.0">
                  <c:v>3.7710906246839713</c:v>
                </c:pt>
                <c:pt idx="60" formatCode="0.0">
                  <c:v>1.5715678401968758</c:v>
                </c:pt>
                <c:pt idx="61" formatCode="0.0">
                  <c:v>0.7997954625167264</c:v>
                </c:pt>
                <c:pt idx="62" formatCode="0.0">
                  <c:v>0.70975313624608416</c:v>
                </c:pt>
                <c:pt idx="63" formatCode="0.0">
                  <c:v>0.64331320820787552</c:v>
                </c:pt>
                <c:pt idx="64" formatCode="0.0">
                  <c:v>0.5989782764949193</c:v>
                </c:pt>
                <c:pt idx="65" formatCode="0.0">
                  <c:v>0.56009422118076535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03-4381-B59E-A6EF0C82DA28}"/>
            </c:ext>
          </c:extLst>
        </c:ser>
        <c:ser>
          <c:idx val="10"/>
          <c:order val="9"/>
          <c:tx>
            <c:v>Fiski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Data'!$H$104:$BU$104</c:f>
              <c:numCache>
                <c:formatCode>0</c:formatCode>
                <c:ptCount val="66"/>
                <c:pt idx="33">
                  <c:v>485.3352147538011</c:v>
                </c:pt>
                <c:pt idx="34">
                  <c:v>483.96428416717362</c:v>
                </c:pt>
                <c:pt idx="35">
                  <c:v>497.33274153979562</c:v>
                </c:pt>
                <c:pt idx="36">
                  <c:v>488.13220712652986</c:v>
                </c:pt>
                <c:pt idx="37">
                  <c:v>480.11984179570754</c:v>
                </c:pt>
                <c:pt idx="38">
                  <c:v>435.8001784698547</c:v>
                </c:pt>
                <c:pt idx="39">
                  <c:v>428.37809814950793</c:v>
                </c:pt>
                <c:pt idx="40">
                  <c:v>419.55629452078756</c:v>
                </c:pt>
                <c:pt idx="41">
                  <c:v>417.05407350566355</c:v>
                </c:pt>
                <c:pt idx="42">
                  <c:v>412.88166074757305</c:v>
                </c:pt>
                <c:pt idx="43">
                  <c:v>407.13576956110245</c:v>
                </c:pt>
                <c:pt idx="44">
                  <c:v>399.78867675002448</c:v>
                </c:pt>
                <c:pt idx="45">
                  <c:v>390.76289945905665</c:v>
                </c:pt>
                <c:pt idx="46">
                  <c:v>379.90935645394023</c:v>
                </c:pt>
                <c:pt idx="47">
                  <c:v>367.16306763606417</c:v>
                </c:pt>
                <c:pt idx="48">
                  <c:v>352.34702091082971</c:v>
                </c:pt>
                <c:pt idx="49">
                  <c:v>335.64839355862767</c:v>
                </c:pt>
                <c:pt idx="50">
                  <c:v>317.30405670083019</c:v>
                </c:pt>
                <c:pt idx="51">
                  <c:v>297.92098774584684</c:v>
                </c:pt>
                <c:pt idx="52">
                  <c:v>277.52454512899453</c:v>
                </c:pt>
                <c:pt idx="53">
                  <c:v>256.57545228243094</c:v>
                </c:pt>
                <c:pt idx="54">
                  <c:v>237.71185800563401</c:v>
                </c:pt>
                <c:pt idx="55">
                  <c:v>224.19835910405322</c:v>
                </c:pt>
                <c:pt idx="56">
                  <c:v>209.34803622776616</c:v>
                </c:pt>
                <c:pt idx="57">
                  <c:v>193.5330366287053</c:v>
                </c:pt>
                <c:pt idx="58">
                  <c:v>176.61098754410011</c:v>
                </c:pt>
                <c:pt idx="59">
                  <c:v>159.10630530075494</c:v>
                </c:pt>
                <c:pt idx="60">
                  <c:v>141.2815162832874</c:v>
                </c:pt>
                <c:pt idx="61">
                  <c:v>123.60871364688323</c:v>
                </c:pt>
                <c:pt idx="62">
                  <c:v>106.36338181068454</c:v>
                </c:pt>
                <c:pt idx="63">
                  <c:v>89.946129052055511</c:v>
                </c:pt>
                <c:pt idx="64">
                  <c:v>74.570572358356074</c:v>
                </c:pt>
                <c:pt idx="65">
                  <c:v>60.49169432903544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03-4381-B59E-A6EF0C82DA28}"/>
            </c:ext>
          </c:extLst>
        </c:ser>
        <c:ser>
          <c:idx val="5"/>
          <c:order val="10"/>
          <c:tx>
            <c:v>Annað WAM</c:v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Data'!$H$118:$BU$118</c:f>
            </c:numRef>
          </c:val>
          <c:smooth val="0"/>
          <c:extLst>
            <c:ext xmlns:c16="http://schemas.microsoft.com/office/drawing/2014/chart" uri="{C3380CC4-5D6E-409C-BE32-E72D297353CC}">
              <c16:uniqueId val="{0000000A-AD03-4381-B59E-A6EF0C82D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2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8427592592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3879468949876426"/>
          <c:y val="0.34257083333333332"/>
          <c:w val="0.20150897020225411"/>
          <c:h val="0.29809999999999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30242625702641E-2"/>
          <c:y val="3.2337962962962964E-2"/>
          <c:w val="0.59087805838213026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Data'!$E$123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Data'!$H$123:$AV$123</c15:sqref>
                  </c15:fullRef>
                </c:ext>
              </c:extLst>
              <c:f>'Talnagögn | Numerical Data'!$H$123:$AO$123</c:f>
              <c:numCache>
                <c:formatCode>0</c:formatCode>
                <c:ptCount val="34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38-417F-8F64-89FCC3FCBFE1}"/>
            </c:ext>
          </c:extLst>
        </c:ser>
        <c:ser>
          <c:idx val="3"/>
          <c:order val="1"/>
          <c:tx>
            <c:strRef>
              <c:f>'Talnagögn | Numerical Data'!$E$124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Data'!$H$124:$AV$124</c15:sqref>
                  </c15:fullRef>
                </c:ext>
              </c:extLst>
              <c:f>'Talnagögn | Numerical Data'!$H$124:$AO$124</c:f>
              <c:numCache>
                <c:formatCode>0</c:formatCode>
                <c:ptCount val="34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38-417F-8F64-89FCC3FCBFE1}"/>
            </c:ext>
          </c:extLst>
        </c:ser>
        <c:ser>
          <c:idx val="5"/>
          <c:order val="2"/>
          <c:tx>
            <c:strRef>
              <c:f>'Talnagögn | Numerical Data'!$E$125</c:f>
              <c:strCache>
                <c:ptCount val="1"/>
                <c:pt idx="0">
                  <c:v>F-Gases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Data'!$H$125:$AV$125</c15:sqref>
                  </c15:fullRef>
                </c:ext>
              </c:extLst>
              <c:f>'Talnagögn | Numerical Data'!$H$125:$AO$125</c:f>
              <c:numCache>
                <c:formatCode>0.0</c:formatCode>
                <c:ptCount val="34"/>
                <c:pt idx="0">
                  <c:v>0.31587839505520987</c:v>
                </c:pt>
                <c:pt idx="1">
                  <c:v>0.63440324339710896</c:v>
                </c:pt>
                <c:pt idx="2">
                  <c:v>0.64201226841222514</c:v>
                </c:pt>
                <c:pt idx="3">
                  <c:v>1.4399581844250187</c:v>
                </c:pt>
                <c:pt idx="4">
                  <c:v>1.8535598331542598</c:v>
                </c:pt>
                <c:pt idx="5">
                  <c:v>3.1529398777809292</c:v>
                </c:pt>
                <c:pt idx="6" formatCode="0">
                  <c:v>10.091380557538331</c:v>
                </c:pt>
                <c:pt idx="7" formatCode="0">
                  <c:v>16.137625712084247</c:v>
                </c:pt>
                <c:pt idx="8" formatCode="0">
                  <c:v>25.460844466955933</c:v>
                </c:pt>
                <c:pt idx="9" formatCode="0">
                  <c:v>36.988217113290219</c:v>
                </c:pt>
                <c:pt idx="10" formatCode="0">
                  <c:v>42.971186725495777</c:v>
                </c:pt>
                <c:pt idx="11" formatCode="0">
                  <c:v>39.803011906466502</c:v>
                </c:pt>
                <c:pt idx="12" formatCode="0">
                  <c:v>44.626570883465504</c:v>
                </c:pt>
                <c:pt idx="13" formatCode="0">
                  <c:v>45.10631741308412</c:v>
                </c:pt>
                <c:pt idx="14" formatCode="0">
                  <c:v>52.140957248435534</c:v>
                </c:pt>
                <c:pt idx="15" formatCode="0">
                  <c:v>57.201241406144838</c:v>
                </c:pt>
                <c:pt idx="16" formatCode="0">
                  <c:v>66.268728117954964</c:v>
                </c:pt>
                <c:pt idx="17" formatCode="0">
                  <c:v>66.94139885551283</c:v>
                </c:pt>
                <c:pt idx="18" formatCode="0">
                  <c:v>65.619674949677176</c:v>
                </c:pt>
                <c:pt idx="19" formatCode="0">
                  <c:v>78.815684882158905</c:v>
                </c:pt>
                <c:pt idx="20" formatCode="0">
                  <c:v>106.63787846935243</c:v>
                </c:pt>
                <c:pt idx="21" formatCode="0">
                  <c:v>131.33347009246177</c:v>
                </c:pt>
                <c:pt idx="22" formatCode="0">
                  <c:v>136.5156278242512</c:v>
                </c:pt>
                <c:pt idx="23" formatCode="0">
                  <c:v>166.67301783528774</c:v>
                </c:pt>
                <c:pt idx="24" formatCode="0">
                  <c:v>164.47973841133989</c:v>
                </c:pt>
                <c:pt idx="25" formatCode="0">
                  <c:v>156.82957565208963</c:v>
                </c:pt>
                <c:pt idx="26" formatCode="0">
                  <c:v>173.66618826618588</c:v>
                </c:pt>
                <c:pt idx="27" formatCode="0">
                  <c:v>164.60973006017312</c:v>
                </c:pt>
                <c:pt idx="28" formatCode="0">
                  <c:v>182.49465783600516</c:v>
                </c:pt>
                <c:pt idx="29" formatCode="0">
                  <c:v>194.40775708209762</c:v>
                </c:pt>
                <c:pt idx="30" formatCode="0">
                  <c:v>198.16685581224471</c:v>
                </c:pt>
                <c:pt idx="31" formatCode="0">
                  <c:v>162.47594201837697</c:v>
                </c:pt>
                <c:pt idx="32" formatCode="0">
                  <c:v>133.26429206158915</c:v>
                </c:pt>
                <c:pt idx="33" formatCode="0">
                  <c:v>124.61138001256812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38-417F-8F64-89FCC3FCBFE1}"/>
            </c:ext>
          </c:extLst>
        </c:ser>
        <c:ser>
          <c:idx val="0"/>
          <c:order val="3"/>
          <c:tx>
            <c:strRef>
              <c:f>'Talnagögn | Numerical Data'!$E$126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Data'!$H$126:$AO$126</c15:sqref>
                  </c15:fullRef>
                </c:ext>
              </c:extLst>
              <c:f>'Talnagögn | Numerical Data'!$H$126:$AO$126</c:f>
              <c:numCache>
                <c:formatCode>0</c:formatCode>
                <c:ptCount val="34"/>
                <c:pt idx="0">
                  <c:v>107.39920284949243</c:v>
                </c:pt>
                <c:pt idx="1">
                  <c:v>101.91136027226653</c:v>
                </c:pt>
                <c:pt idx="2">
                  <c:v>94.321493956709858</c:v>
                </c:pt>
                <c:pt idx="3">
                  <c:v>90.315707158298721</c:v>
                </c:pt>
                <c:pt idx="4">
                  <c:v>87.922425062911444</c:v>
                </c:pt>
                <c:pt idx="5">
                  <c:v>87.180001035308663</c:v>
                </c:pt>
                <c:pt idx="6">
                  <c:v>97.472453731573836</c:v>
                </c:pt>
                <c:pt idx="7">
                  <c:v>95.17781887015056</c:v>
                </c:pt>
                <c:pt idx="8">
                  <c:v>98.746741398858049</c:v>
                </c:pt>
                <c:pt idx="9">
                  <c:v>105.82336019790417</c:v>
                </c:pt>
                <c:pt idx="10">
                  <c:v>95.001120518162722</c:v>
                </c:pt>
                <c:pt idx="11">
                  <c:v>85.062324818882345</c:v>
                </c:pt>
                <c:pt idx="12">
                  <c:v>51.82442993699437</c:v>
                </c:pt>
                <c:pt idx="13">
                  <c:v>45.143881241780278</c:v>
                </c:pt>
                <c:pt idx="14">
                  <c:v>63.442740126241233</c:v>
                </c:pt>
                <c:pt idx="15">
                  <c:v>68.030615448339205</c:v>
                </c:pt>
                <c:pt idx="16">
                  <c:v>76.318942885185621</c:v>
                </c:pt>
                <c:pt idx="17">
                  <c:v>78.715404497936589</c:v>
                </c:pt>
                <c:pt idx="18">
                  <c:v>75.071963499563765</c:v>
                </c:pt>
                <c:pt idx="19">
                  <c:v>40.06501131439444</c:v>
                </c:pt>
                <c:pt idx="20">
                  <c:v>23.932143360735196</c:v>
                </c:pt>
                <c:pt idx="21">
                  <c:v>32.299400448278938</c:v>
                </c:pt>
                <c:pt idx="22">
                  <c:v>14.910384533250003</c:v>
                </c:pt>
                <c:pt idx="23">
                  <c:v>12.292173536575262</c:v>
                </c:pt>
                <c:pt idx="24">
                  <c:v>12.10219892780154</c:v>
                </c:pt>
                <c:pt idx="25">
                  <c:v>11.333658415575684</c:v>
                </c:pt>
                <c:pt idx="26">
                  <c:v>10.933710854335231</c:v>
                </c:pt>
                <c:pt idx="27">
                  <c:v>11.529807300972198</c:v>
                </c:pt>
                <c:pt idx="28">
                  <c:v>13.846926599616154</c:v>
                </c:pt>
                <c:pt idx="29">
                  <c:v>11.448122042170862</c:v>
                </c:pt>
                <c:pt idx="30">
                  <c:v>12.4448343158667</c:v>
                </c:pt>
                <c:pt idx="31">
                  <c:v>11.714415751738478</c:v>
                </c:pt>
                <c:pt idx="32">
                  <c:v>10.978213344841787</c:v>
                </c:pt>
                <c:pt idx="33">
                  <c:v>10.530949001049688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38-417F-8F64-89FCC3FCB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date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0"/>
        <c:lblOffset val="100"/>
        <c:baseTimeUnit val="days"/>
        <c:majorUnit val="1"/>
        <c:majorTimeUnit val="days"/>
      </c:date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4025245441795231E-3"/>
              <c:y val="0.23378958333333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285871297929646"/>
          <c:y val="0.37152870370370378"/>
          <c:w val="0.3171412870207036"/>
          <c:h val="0.30103981481481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Agriculture</a:t>
            </a:r>
          </a:p>
          <a:p>
            <a:pPr>
              <a:defRPr sz="1600"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2023</a:t>
            </a:r>
          </a:p>
        </c:rich>
      </c:tx>
      <c:layout>
        <c:manualLayout>
          <c:xMode val="edge"/>
          <c:yMode val="edge"/>
          <c:x val="0.43138638827588605"/>
          <c:y val="0.4572351571720209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C2D-4394-AC3E-1860A1AD720D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C2D-4394-AC3E-1860A1AD720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C2D-4394-AC3E-1860A1AD720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C2D-4394-AC3E-1860A1AD720D}"/>
              </c:ext>
            </c:extLst>
          </c:dPt>
          <c:dLbls>
            <c:dLbl>
              <c:idx val="0"/>
              <c:layout>
                <c:manualLayout>
                  <c:x val="-0.32452373259201422"/>
                  <c:y val="0.10654837962962962"/>
                </c:manualLayout>
              </c:layout>
              <c:tx>
                <c:rich>
                  <a:bodyPr/>
                  <a:lstStyle/>
                  <a:p>
                    <a:fld id="{6C39118D-8AA5-4D8A-9913-CB6CEA1E3C81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ED408053-769C-4AA3-9FA1-ABE7486722A3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baseline="0"/>
                  </a:p>
                  <a:p>
                    <a:fld id="{C54DC737-4F07-4B2C-A4BF-C1F3A086A0F0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364826464879345"/>
                      <c:h val="0.179548442414845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C2D-4394-AC3E-1860A1AD720D}"/>
                </c:ext>
              </c:extLst>
            </c:dLbl>
            <c:dLbl>
              <c:idx val="1"/>
              <c:layout>
                <c:manualLayout>
                  <c:x val="-0.2069649280078823"/>
                  <c:y val="-0.19480100155932029"/>
                </c:manualLayout>
              </c:layout>
              <c:tx>
                <c:rich>
                  <a:bodyPr/>
                  <a:lstStyle/>
                  <a:p>
                    <a:fld id="{FE96E21C-DF47-422E-AF12-AB6203847505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5AF9D187-0CC8-46D6-A529-675154DCAD67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baseline="0"/>
                  </a:p>
                  <a:p>
                    <a:fld id="{A276227C-079D-406C-91B4-450DE1557FC5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425721332198427"/>
                      <c:h val="0.1795484984267950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C2D-4394-AC3E-1860A1AD720D}"/>
                </c:ext>
              </c:extLst>
            </c:dLbl>
            <c:dLbl>
              <c:idx val="2"/>
              <c:layout>
                <c:manualLayout>
                  <c:x val="0.14717447916666668"/>
                  <c:y val="-0.15581018518518519"/>
                </c:manualLayout>
              </c:layout>
              <c:tx>
                <c:rich>
                  <a:bodyPr/>
                  <a:lstStyle/>
                  <a:p>
                    <a:fld id="{D1CA3378-0990-4D43-AB65-2DA8B490068B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EEFA0DF0-0B2F-431A-9E7E-759C2BC5DECD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baseline="0"/>
                  </a:p>
                  <a:p>
                    <a:fld id="{E91D3CC0-0B78-427B-B747-2AB30309D749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C2D-4394-AC3E-1860A1AD720D}"/>
                </c:ext>
              </c:extLst>
            </c:dLbl>
            <c:dLbl>
              <c:idx val="3"/>
              <c:layout>
                <c:manualLayout>
                  <c:x val="0.23230219131557017"/>
                  <c:y val="4.372276457255214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049A3C-085A-43D5-AF88-56E201E42418}" type="CATEGORYNAME">
                      <a:rPr lang="en-US" sz="1050" b="1"/>
                      <a:pPr>
                        <a:defRPr sz="1050"/>
                      </a:pPr>
                      <a:t>[CATEGORY NAME]</a:t>
                    </a:fld>
                    <a:endParaRPr lang="en-US" sz="1050" b="1" baseline="0"/>
                  </a:p>
                  <a:p>
                    <a:pPr>
                      <a:defRPr sz="1050"/>
                    </a:pPr>
                    <a:fld id="{865A4821-D099-4718-8019-D11A044D48C6}" type="VALUE">
                      <a:rPr lang="en-US" sz="1050"/>
                      <a:pPr>
                        <a:defRPr sz="1050"/>
                      </a:pPr>
                      <a:t>[VALUE]</a:t>
                    </a:fld>
                    <a:r>
                      <a:rPr lang="en-US" sz="1050"/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50" baseline="0"/>
                  </a:p>
                  <a:p>
                    <a:pPr>
                      <a:defRPr sz="1050"/>
                    </a:pPr>
                    <a:fld id="{8DDB8585-06F9-441B-9004-FE1ACC1D308B}" type="PERCENTAGE">
                      <a:rPr lang="en-US" sz="1050"/>
                      <a:pPr>
                        <a:defRPr sz="105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925517274123212"/>
                      <c:h val="0.2762593658535760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3C2D-4394-AC3E-1860A1AD72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Emissions'!$AG$429:$AG$432</c:f>
              <c:strCache>
                <c:ptCount val="4"/>
                <c:pt idx="0">
                  <c:v>Enteric Fermentation</c:v>
                </c:pt>
                <c:pt idx="1">
                  <c:v>Manure Management</c:v>
                </c:pt>
                <c:pt idx="2">
                  <c:v>Agricultural Soils</c:v>
                </c:pt>
                <c:pt idx="3">
                  <c:v>Liming and CO₂-Emissions from Fertilizers</c:v>
                </c:pt>
              </c:strCache>
            </c:strRef>
          </c:cat>
          <c:val>
            <c:numRef>
              <c:f>'Losun | Emissions'!$F$429:$F$432</c:f>
              <c:numCache>
                <c:formatCode>0</c:formatCode>
                <c:ptCount val="4"/>
                <c:pt idx="0">
                  <c:v>296.47110318968726</c:v>
                </c:pt>
                <c:pt idx="1">
                  <c:v>71.397158995172589</c:v>
                </c:pt>
                <c:pt idx="2">
                  <c:v>316.63316748708968</c:v>
                </c:pt>
                <c:pt idx="3" formatCode="0.0">
                  <c:v>7.8789727900833508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2D-4394-AC3E-1860A1AD7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01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</a:rPr>
              <a:t>Agriculture</a:t>
            </a:r>
          </a:p>
          <a:p>
            <a:pPr>
              <a:defRPr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40840509849835038"/>
          <c:y val="0.4497917006505232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6718643577953544"/>
          <c:y val="0.1275000134817435"/>
          <c:w val="0.43080520164744074"/>
          <c:h val="0.76841787871448408"/>
        </c:manualLayout>
      </c:layout>
      <c:doughnutChart>
        <c:varyColors val="1"/>
        <c:ser>
          <c:idx val="0"/>
          <c:order val="0"/>
          <c:spPr>
            <a:solidFill>
              <a:schemeClr val="tx2"/>
            </a:solidFill>
          </c:spPr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E56-478D-9F96-30D457F4AF40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E56-478D-9F96-30D457F4AF40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E56-478D-9F96-30D457F4AF4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E56-478D-9F96-30D457F4AF40}"/>
              </c:ext>
            </c:extLst>
          </c:dPt>
          <c:dPt>
            <c:idx val="4"/>
            <c:bubble3D val="0"/>
            <c:spPr>
              <a:solidFill>
                <a:schemeClr val="bg2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E56-478D-9F96-30D457F4AF40}"/>
              </c:ext>
            </c:extLst>
          </c:dPt>
          <c:dPt>
            <c:idx val="5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E56-478D-9F96-30D457F4AF40}"/>
              </c:ext>
            </c:extLst>
          </c:dPt>
          <c:dLbls>
            <c:dLbl>
              <c:idx val="0"/>
              <c:layout>
                <c:manualLayout>
                  <c:x val="0.20885105047219588"/>
                  <c:y val="0.13734192069592985"/>
                </c:manualLayout>
              </c:layout>
              <c:tx>
                <c:rich>
                  <a:bodyPr/>
                  <a:lstStyle/>
                  <a:p>
                    <a:fld id="{E431A23E-6757-476D-9FDD-5D912A8E5A6A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8FE61726-2D5C-4F5A-9F21-CA71D52188EF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baseline="0"/>
                  </a:p>
                  <a:p>
                    <a:fld id="{D1845BDD-DB66-4885-BA15-96D40AA91F85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250414295664632"/>
                      <c:h val="0.1745194923301133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E56-478D-9F96-30D457F4AF40}"/>
                </c:ext>
              </c:extLst>
            </c:dLbl>
            <c:dLbl>
              <c:idx val="1"/>
              <c:layout>
                <c:manualLayout>
                  <c:x val="-0.14282696561627334"/>
                  <c:y val="0.16499567294650186"/>
                </c:manualLayout>
              </c:layout>
              <c:tx>
                <c:rich>
                  <a:bodyPr/>
                  <a:lstStyle/>
                  <a:p>
                    <a:fld id="{552F69B7-F178-43AC-AFD5-64B169D4AEF4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FF15A204-B7C9-4B93-96A3-9BCD6F9F6A7F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baseline="0"/>
                  </a:p>
                  <a:p>
                    <a:fld id="{27334245-3277-4C2C-BD7F-C7CFBA0A7330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E56-478D-9F96-30D457F4AF40}"/>
                </c:ext>
              </c:extLst>
            </c:dLbl>
            <c:dLbl>
              <c:idx val="2"/>
              <c:layout>
                <c:manualLayout>
                  <c:x val="-0.23453585413009062"/>
                  <c:y val="-8.1740279721558645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31F82BD-6FBD-4D59-A13E-B1A5DCEC0915}" type="CATEGORYNAME">
                      <a:rPr lang="en-US" sz="1050" b="1">
                        <a:solidFill>
                          <a:sysClr val="windowText" lastClr="000000"/>
                        </a:solidFill>
                      </a:rPr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3875F0E8-38BF-423D-B974-C0E4A7DF872A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50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BEEC1B1E-8E29-47F0-8663-CB8D517E664B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9839953654290954"/>
                      <c:h val="0.1673060837755572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E56-478D-9F96-30D457F4AF40}"/>
                </c:ext>
              </c:extLst>
            </c:dLbl>
            <c:dLbl>
              <c:idx val="3"/>
              <c:layout>
                <c:manualLayout>
                  <c:x val="-0.10722009360315354"/>
                  <c:y val="-0.1820848965317218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4435B56-13F8-4772-8FEB-A57E4DA58EFE}" type="CATEGORYNAME">
                      <a:rPr lang="en-US" sz="1050" b="1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943B8AE0-9799-4DE1-80A6-7B4F12302CD5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09CB79E8-4A74-4480-A708-9A8D7CFEA83E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E56-478D-9F96-30D457F4AF40}"/>
                </c:ext>
              </c:extLst>
            </c:dLbl>
            <c:dLbl>
              <c:idx val="4"/>
              <c:layout>
                <c:manualLayout>
                  <c:x val="0.17913860859296077"/>
                  <c:y val="-0.1522719551365091"/>
                </c:manualLayout>
              </c:layout>
              <c:tx>
                <c:rich>
                  <a:bodyPr/>
                  <a:lstStyle/>
                  <a:p>
                    <a:fld id="{34DAF53F-51F3-4623-A22B-BED16E9367C7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5766F8D3-1A7A-4383-A749-884F235D4508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</a:p>
                  <a:p>
                    <a:fld id="{4E30AAF7-2029-4C93-8DB2-FA685D610CF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819406170488977"/>
                      <c:h val="0.2253258889099647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EE56-478D-9F96-30D457F4AF40}"/>
                </c:ext>
              </c:extLst>
            </c:dLbl>
            <c:dLbl>
              <c:idx val="5"/>
              <c:layout>
                <c:manualLayout>
                  <c:x val="0.25235979638869127"/>
                  <c:y val="-1.322641099341223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CAAD516-199C-4211-934B-F205BA47B76D}" type="CATEGORYNAME">
                      <a:rPr lang="en-US" sz="1050" b="1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890670F1-AB31-46FB-8AAA-FD123E797CA6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50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434AD6D4-6BF2-451F-83B9-87EBBB8B8710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EE56-478D-9F96-30D457F4AF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Emissions'!$AG$439:$AG$444</c:f>
              <c:strCache>
                <c:ptCount val="6"/>
                <c:pt idx="0">
                  <c:v>Fertilizer Use in Agriculture</c:v>
                </c:pt>
                <c:pt idx="1">
                  <c:v>Cattle</c:v>
                </c:pt>
                <c:pt idx="2">
                  <c:v>Sheep</c:v>
                </c:pt>
                <c:pt idx="3">
                  <c:v>Horses</c:v>
                </c:pt>
                <c:pt idx="4">
                  <c:v>Cultivation of Organic Soils (N₂O)</c:v>
                </c:pt>
                <c:pt idx="5">
                  <c:v>Other Emissions</c:v>
                </c:pt>
              </c:strCache>
            </c:strRef>
          </c:cat>
          <c:val>
            <c:numRef>
              <c:f>'Losun | Emissions'!$F$439:$F$444</c:f>
              <c:numCache>
                <c:formatCode>0</c:formatCode>
                <c:ptCount val="6"/>
                <c:pt idx="0">
                  <c:v>126.36113402574739</c:v>
                </c:pt>
                <c:pt idx="1">
                  <c:v>178.63844148321766</c:v>
                </c:pt>
                <c:pt idx="2">
                  <c:v>143.1725515504483</c:v>
                </c:pt>
                <c:pt idx="3">
                  <c:v>26.816713905848427</c:v>
                </c:pt>
                <c:pt idx="4">
                  <c:v>197.67850295305041</c:v>
                </c:pt>
                <c:pt idx="5">
                  <c:v>19.713058543720877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E56-478D-9F96-30D457F4A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3"/>
        <c:holeSize val="5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EE56-478D-9F96-30D457F4AF40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EE56-478D-9F96-30D457F4AF40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EE56-478D-9F96-30D457F4AF40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4-EE56-478D-9F96-30D457F4AF40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6-EE56-478D-9F96-30D457F4AF40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8-EE56-478D-9F96-30D457F4AF40}"/>
                    </c:ext>
                  </c:extLst>
                </c:dPt>
                <c:dLbls>
                  <c:spPr>
                    <a:solidFill>
                      <a:srgbClr val="FFFFFF"/>
                    </a:solidFill>
                    <a:ln>
                      <a:solidFill>
                        <a:srgbClr val="323232">
                          <a:lumMod val="25000"/>
                          <a:lumOff val="75000"/>
                        </a:srgb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'Losun | Emissions'!$AG$439:$AG$444</c15:sqref>
                        </c15:formulaRef>
                      </c:ext>
                    </c:extLst>
                    <c:strCache>
                      <c:ptCount val="6"/>
                      <c:pt idx="0">
                        <c:v>Fertilizer Use in Agriculture</c:v>
                      </c:pt>
                      <c:pt idx="1">
                        <c:v>Cattle</c:v>
                      </c:pt>
                      <c:pt idx="2">
                        <c:v>Sheep</c:v>
                      </c:pt>
                      <c:pt idx="3">
                        <c:v>Horses</c:v>
                      </c:pt>
                      <c:pt idx="4">
                        <c:v>Cultivation of Organic Soils (N₂O)</c:v>
                      </c:pt>
                      <c:pt idx="5">
                        <c:v>Other Emissions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'Losun | Emissions'!$G$439:$G$444</c15:sqref>
                        </c15:formulaRef>
                      </c:ext>
                    </c:extLst>
                    <c:numCache>
                      <c:formatCode>0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9-EE56-478D-9F96-30D457F4AF40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793399128276387E-2"/>
          <c:y val="3.2337962962962964E-2"/>
          <c:w val="0.59594310415603302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Data'!$E$193</c:f>
              <c:strCache>
                <c:ptCount val="1"/>
                <c:pt idx="0">
                  <c:v>Cattle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Data'!$H$193:$AV$193</c15:sqref>
                  </c15:fullRef>
                </c:ext>
              </c:extLst>
              <c:f>'Talnagögn | Numerical Data'!$H$193:$AO$193</c:f>
              <c:numCache>
                <c:formatCode>0</c:formatCode>
                <c:ptCount val="34"/>
                <c:pt idx="0">
                  <c:v>187.87449740472016</c:v>
                </c:pt>
                <c:pt idx="1">
                  <c:v>190.50505956589751</c:v>
                </c:pt>
                <c:pt idx="2">
                  <c:v>191.86113911108393</c:v>
                </c:pt>
                <c:pt idx="3">
                  <c:v>187.40043387289776</c:v>
                </c:pt>
                <c:pt idx="4">
                  <c:v>183.59707712098117</c:v>
                </c:pt>
                <c:pt idx="5">
                  <c:v>183.87943396461844</c:v>
                </c:pt>
                <c:pt idx="6">
                  <c:v>185.86441550096623</c:v>
                </c:pt>
                <c:pt idx="7">
                  <c:v>177.05449510078844</c:v>
                </c:pt>
                <c:pt idx="8">
                  <c:v>179.34521154718064</c:v>
                </c:pt>
                <c:pt idx="9">
                  <c:v>174.85126566083858</c:v>
                </c:pt>
                <c:pt idx="10">
                  <c:v>169.57933945586382</c:v>
                </c:pt>
                <c:pt idx="11">
                  <c:v>166.22310114509506</c:v>
                </c:pt>
                <c:pt idx="12">
                  <c:v>160.36844844479012</c:v>
                </c:pt>
                <c:pt idx="13">
                  <c:v>156.50953051500915</c:v>
                </c:pt>
                <c:pt idx="14">
                  <c:v>153.1064265686133</c:v>
                </c:pt>
                <c:pt idx="15">
                  <c:v>154.63482183375905</c:v>
                </c:pt>
                <c:pt idx="16">
                  <c:v>162.00546851195719</c:v>
                </c:pt>
                <c:pt idx="17">
                  <c:v>167.88077222694065</c:v>
                </c:pt>
                <c:pt idx="18">
                  <c:v>170.85865872486312</c:v>
                </c:pt>
                <c:pt idx="19">
                  <c:v>173.10601531734244</c:v>
                </c:pt>
                <c:pt idx="20">
                  <c:v>168.49249288086583</c:v>
                </c:pt>
                <c:pt idx="21">
                  <c:v>167.91706632060763</c:v>
                </c:pt>
                <c:pt idx="22">
                  <c:v>160.54023899453608</c:v>
                </c:pt>
                <c:pt idx="23">
                  <c:v>156.73492250237294</c:v>
                </c:pt>
                <c:pt idx="24">
                  <c:v>169.59958593919248</c:v>
                </c:pt>
                <c:pt idx="25">
                  <c:v>179.41395481509997</c:v>
                </c:pt>
                <c:pt idx="26">
                  <c:v>180.62692857301516</c:v>
                </c:pt>
                <c:pt idx="27">
                  <c:v>180.67135115556653</c:v>
                </c:pt>
                <c:pt idx="28">
                  <c:v>181.42667611525144</c:v>
                </c:pt>
                <c:pt idx="29">
                  <c:v>181.82862454964737</c:v>
                </c:pt>
                <c:pt idx="30">
                  <c:v>180.50194838366457</c:v>
                </c:pt>
                <c:pt idx="31">
                  <c:v>181.88368552247971</c:v>
                </c:pt>
                <c:pt idx="32">
                  <c:v>180.69610037364984</c:v>
                </c:pt>
                <c:pt idx="33">
                  <c:v>178.63844148321766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E-4015-AAC8-89A54BA6FE97}"/>
            </c:ext>
          </c:extLst>
        </c:ser>
        <c:ser>
          <c:idx val="6"/>
          <c:order val="1"/>
          <c:tx>
            <c:strRef>
              <c:f>'Talnagögn | Numerical Data'!$E$197</c:f>
              <c:strCache>
                <c:ptCount val="1"/>
                <c:pt idx="0">
                  <c:v>Sheep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Data'!$H$197:$AV$197</c15:sqref>
                  </c15:fullRef>
                </c:ext>
              </c:extLst>
              <c:f>'Talnagögn | Numerical Data'!$H$197:$AO$197</c:f>
              <c:numCache>
                <c:formatCode>0</c:formatCode>
                <c:ptCount val="34"/>
                <c:pt idx="0">
                  <c:v>232.67814757369445</c:v>
                </c:pt>
                <c:pt idx="1">
                  <c:v>215.53232986075901</c:v>
                </c:pt>
                <c:pt idx="2">
                  <c:v>204.67702358001839</c:v>
                </c:pt>
                <c:pt idx="3">
                  <c:v>205.03549771918404</c:v>
                </c:pt>
                <c:pt idx="4">
                  <c:v>208.30506502958414</c:v>
                </c:pt>
                <c:pt idx="5">
                  <c:v>191.24976082106613</c:v>
                </c:pt>
                <c:pt idx="6">
                  <c:v>192.47328147554617</c:v>
                </c:pt>
                <c:pt idx="7">
                  <c:v>196.49426052130917</c:v>
                </c:pt>
                <c:pt idx="8">
                  <c:v>202.35493537811325</c:v>
                </c:pt>
                <c:pt idx="9">
                  <c:v>200.75952740557258</c:v>
                </c:pt>
                <c:pt idx="10">
                  <c:v>191.92472116126658</c:v>
                </c:pt>
                <c:pt idx="11">
                  <c:v>194.4061969052853</c:v>
                </c:pt>
                <c:pt idx="12">
                  <c:v>192.60576126998507</c:v>
                </c:pt>
                <c:pt idx="13">
                  <c:v>189.75797330209153</c:v>
                </c:pt>
                <c:pt idx="14">
                  <c:v>185.93829643309417</c:v>
                </c:pt>
                <c:pt idx="15">
                  <c:v>185.22702706761959</c:v>
                </c:pt>
                <c:pt idx="16">
                  <c:v>186.30783275376959</c:v>
                </c:pt>
                <c:pt idx="17">
                  <c:v>187.0361447029739</c:v>
                </c:pt>
                <c:pt idx="18">
                  <c:v>188.60458574825802</c:v>
                </c:pt>
                <c:pt idx="19">
                  <c:v>193.63472041831696</c:v>
                </c:pt>
                <c:pt idx="20">
                  <c:v>197.41433819507782</c:v>
                </c:pt>
                <c:pt idx="21">
                  <c:v>194.85534230727703</c:v>
                </c:pt>
                <c:pt idx="22">
                  <c:v>193.34269282610603</c:v>
                </c:pt>
                <c:pt idx="23">
                  <c:v>190.09880367385705</c:v>
                </c:pt>
                <c:pt idx="24">
                  <c:v>196.89191128239</c:v>
                </c:pt>
                <c:pt idx="25">
                  <c:v>191.05446482079472</c:v>
                </c:pt>
                <c:pt idx="26">
                  <c:v>191.65988004740157</c:v>
                </c:pt>
                <c:pt idx="27">
                  <c:v>183.85393656117927</c:v>
                </c:pt>
                <c:pt idx="28">
                  <c:v>174.78233091527116</c:v>
                </c:pt>
                <c:pt idx="29">
                  <c:v>162.10743239472703</c:v>
                </c:pt>
                <c:pt idx="30">
                  <c:v>155.90094787440779</c:v>
                </c:pt>
                <c:pt idx="31">
                  <c:v>155.49864930407819</c:v>
                </c:pt>
                <c:pt idx="32">
                  <c:v>148.80534613259476</c:v>
                </c:pt>
                <c:pt idx="33">
                  <c:v>143.1725515504483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DE-4015-AAC8-89A54BA6FE97}"/>
            </c:ext>
          </c:extLst>
        </c:ser>
        <c:ser>
          <c:idx val="0"/>
          <c:order val="2"/>
          <c:tx>
            <c:strRef>
              <c:f>'Talnagögn | Numerical Data'!$E$186</c:f>
              <c:strCache>
                <c:ptCount val="1"/>
                <c:pt idx="0">
                  <c:v>Fertilizer Use in Agriculture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Data'!$H$186:$AO$186</c:f>
              <c:numCache>
                <c:formatCode>0</c:formatCode>
                <c:ptCount val="34"/>
                <c:pt idx="0">
                  <c:v>151.01812194834065</c:v>
                </c:pt>
                <c:pt idx="1">
                  <c:v>146.7014245208909</c:v>
                </c:pt>
                <c:pt idx="2">
                  <c:v>139.00143179703039</c:v>
                </c:pt>
                <c:pt idx="3">
                  <c:v>141.85629984134258</c:v>
                </c:pt>
                <c:pt idx="4">
                  <c:v>144.55812271368919</c:v>
                </c:pt>
                <c:pt idx="5">
                  <c:v>140.99102472492902</c:v>
                </c:pt>
                <c:pt idx="6">
                  <c:v>147.77533504225178</c:v>
                </c:pt>
                <c:pt idx="7">
                  <c:v>144.28630366699744</c:v>
                </c:pt>
                <c:pt idx="8">
                  <c:v>146.43049324848758</c:v>
                </c:pt>
                <c:pt idx="9">
                  <c:v>150.92290579804745</c:v>
                </c:pt>
                <c:pt idx="10">
                  <c:v>148.53661699681965</c:v>
                </c:pt>
                <c:pt idx="11">
                  <c:v>148.25476638308271</c:v>
                </c:pt>
                <c:pt idx="12">
                  <c:v>139.86374751804053</c:v>
                </c:pt>
                <c:pt idx="13">
                  <c:v>137.52321156482546</c:v>
                </c:pt>
                <c:pt idx="14">
                  <c:v>135.27587052019413</c:v>
                </c:pt>
                <c:pt idx="15">
                  <c:v>133.17035339469737</c:v>
                </c:pt>
                <c:pt idx="16">
                  <c:v>148.74634921453037</c:v>
                </c:pt>
                <c:pt idx="17">
                  <c:v>157.42528105969427</c:v>
                </c:pt>
                <c:pt idx="18">
                  <c:v>168.26886938916508</c:v>
                </c:pt>
                <c:pt idx="19">
                  <c:v>150.65162378136935</c:v>
                </c:pt>
                <c:pt idx="20">
                  <c:v>142.50720133972885</c:v>
                </c:pt>
                <c:pt idx="21">
                  <c:v>140.57248959530415</c:v>
                </c:pt>
                <c:pt idx="22">
                  <c:v>144.96439890962307</c:v>
                </c:pt>
                <c:pt idx="23">
                  <c:v>143.81940240771365</c:v>
                </c:pt>
                <c:pt idx="24">
                  <c:v>161.23779503823815</c:v>
                </c:pt>
                <c:pt idx="25">
                  <c:v>146.53866607976417</c:v>
                </c:pt>
                <c:pt idx="26">
                  <c:v>143.06850661229865</c:v>
                </c:pt>
                <c:pt idx="27">
                  <c:v>153.22076210728193</c:v>
                </c:pt>
                <c:pt idx="28">
                  <c:v>143.54933439670879</c:v>
                </c:pt>
                <c:pt idx="29">
                  <c:v>138.69199915738966</c:v>
                </c:pt>
                <c:pt idx="30">
                  <c:v>142.45480231818976</c:v>
                </c:pt>
                <c:pt idx="31">
                  <c:v>145.12988497796729</c:v>
                </c:pt>
                <c:pt idx="32">
                  <c:v>137.81106630225946</c:v>
                </c:pt>
                <c:pt idx="33">
                  <c:v>126.36113402574739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DE-4015-AAC8-89A54BA6FE97}"/>
            </c:ext>
          </c:extLst>
        </c:ser>
        <c:ser>
          <c:idx val="10"/>
          <c:order val="3"/>
          <c:tx>
            <c:strRef>
              <c:f>'Talnagögn | Numerical Data'!$E$201</c:f>
              <c:strCache>
                <c:ptCount val="1"/>
                <c:pt idx="0">
                  <c:v>Horses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Data'!$H$201:$AO$201</c:f>
              <c:numCache>
                <c:formatCode>0</c:formatCode>
                <c:ptCount val="34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26.816713905848427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DE-4015-AAC8-89A54BA6FE97}"/>
            </c:ext>
          </c:extLst>
        </c:ser>
        <c:ser>
          <c:idx val="14"/>
          <c:order val="4"/>
          <c:tx>
            <c:strRef>
              <c:f>'Talnagögn | Numerical Data'!$E$205</c:f>
              <c:strCache>
                <c:ptCount val="1"/>
                <c:pt idx="0">
                  <c:v>Cultivation of Organic Soils (N₂O)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Data'!$H$205:$AV$205</c15:sqref>
                  </c15:fullRef>
                </c:ext>
              </c:extLst>
              <c:f>'Talnagögn | Numerical Data'!$H$205:$AO$205</c:f>
              <c:numCache>
                <c:formatCode>0</c:formatCode>
                <c:ptCount val="34"/>
                <c:pt idx="0">
                  <c:v>134.08209935015935</c:v>
                </c:pt>
                <c:pt idx="1">
                  <c:v>142.13724247882612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159.15642326070844</c:v>
                </c:pt>
                <c:pt idx="6">
                  <c:v>162.78481898050401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186.34761522371835</c:v>
                </c:pt>
                <c:pt idx="18">
                  <c:v>186.71725177228214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191.75577099727386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196.78799017345381</c:v>
                </c:pt>
                <c:pt idx="33">
                  <c:v>197.67850295305041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DE-4015-AAC8-89A54BA6FE97}"/>
            </c:ext>
          </c:extLst>
        </c:ser>
        <c:ser>
          <c:idx val="1"/>
          <c:order val="5"/>
          <c:tx>
            <c:strRef>
              <c:f>'Talnagögn | Numerical Data'!$E$206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Data'!$H$206:$AV$206</c15:sqref>
                  </c15:fullRef>
                </c:ext>
              </c:extLst>
              <c:f>'Talnagögn | Numerical Data'!$H$206:$AO$206</c:f>
              <c:numCache>
                <c:formatCode>0</c:formatCode>
                <c:ptCount val="34"/>
                <c:pt idx="0">
                  <c:v>22.506130736686259</c:v>
                </c:pt>
                <c:pt idx="1">
                  <c:v>20.810150758540999</c:v>
                </c:pt>
                <c:pt idx="2">
                  <c:v>18.618593119247862</c:v>
                </c:pt>
                <c:pt idx="3">
                  <c:v>19.125544979365827</c:v>
                </c:pt>
                <c:pt idx="4">
                  <c:v>19.114275215977955</c:v>
                </c:pt>
                <c:pt idx="5">
                  <c:v>18.954539670095983</c:v>
                </c:pt>
                <c:pt idx="6">
                  <c:v>19.144117218160204</c:v>
                </c:pt>
                <c:pt idx="7">
                  <c:v>18.986887887587272</c:v>
                </c:pt>
                <c:pt idx="8">
                  <c:v>20.285214720321278</c:v>
                </c:pt>
                <c:pt idx="9">
                  <c:v>19.928883521382545</c:v>
                </c:pt>
                <c:pt idx="10">
                  <c:v>20.610101017210013</c:v>
                </c:pt>
                <c:pt idx="11">
                  <c:v>22.840046796382921</c:v>
                </c:pt>
                <c:pt idx="12">
                  <c:v>21.927290699407649</c:v>
                </c:pt>
                <c:pt idx="13">
                  <c:v>21.296575463026102</c:v>
                </c:pt>
                <c:pt idx="14">
                  <c:v>21.18930823996152</c:v>
                </c:pt>
                <c:pt idx="15">
                  <c:v>22.065963235956929</c:v>
                </c:pt>
                <c:pt idx="16">
                  <c:v>24.700959730052205</c:v>
                </c:pt>
                <c:pt idx="17">
                  <c:v>25.404963147981562</c:v>
                </c:pt>
                <c:pt idx="18">
                  <c:v>24.984141111317854</c:v>
                </c:pt>
                <c:pt idx="19">
                  <c:v>24.050248454993607</c:v>
                </c:pt>
                <c:pt idx="20">
                  <c:v>21.669758832000412</c:v>
                </c:pt>
                <c:pt idx="21">
                  <c:v>23.235641991737452</c:v>
                </c:pt>
                <c:pt idx="22">
                  <c:v>20.100041458854776</c:v>
                </c:pt>
                <c:pt idx="23">
                  <c:v>19.634951486551131</c:v>
                </c:pt>
                <c:pt idx="24">
                  <c:v>21.762869546563138</c:v>
                </c:pt>
                <c:pt idx="25">
                  <c:v>22.966862272416051</c:v>
                </c:pt>
                <c:pt idx="26">
                  <c:v>23.146028780814277</c:v>
                </c:pt>
                <c:pt idx="27">
                  <c:v>23.206619124813642</c:v>
                </c:pt>
                <c:pt idx="28">
                  <c:v>21.865400210029065</c:v>
                </c:pt>
                <c:pt idx="29">
                  <c:v>21.050199850702711</c:v>
                </c:pt>
                <c:pt idx="30">
                  <c:v>20.860137136766866</c:v>
                </c:pt>
                <c:pt idx="31">
                  <c:v>20.531627724041073</c:v>
                </c:pt>
                <c:pt idx="32">
                  <c:v>20.469766740929572</c:v>
                </c:pt>
                <c:pt idx="33">
                  <c:v>19.713058543720877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DE-4015-AAC8-89A54BA6F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82038936"/>
        <c:axId val="1142935720"/>
      </c:bar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6536458333333334E-3"/>
              <c:y val="0.274388425925925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892788081102574"/>
          <c:y val="0.29568055555555556"/>
          <c:w val="0.24672837821724597"/>
          <c:h val="0.411578703703703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8304747202141E-2"/>
          <c:y val="3.2337962962962964E-2"/>
          <c:w val="0.59562582223696203"/>
          <c:h val="0.88088796296296301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Data'!$E$154</c:f>
              <c:strCache>
                <c:ptCount val="1"/>
                <c:pt idx="0">
                  <c:v>Enteric Fermentation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Data'!$H$154:$AV$154</c15:sqref>
                  </c15:fullRef>
                </c:ext>
              </c:extLst>
              <c:f>'Talnagögn | Numerical Data'!$H$154:$AO$154</c:f>
              <c:numCache>
                <c:formatCode>0</c:formatCode>
                <c:ptCount val="34"/>
                <c:pt idx="0">
                  <c:v>378.58888594788505</c:v>
                </c:pt>
                <c:pt idx="1">
                  <c:v>366.00116153949068</c:v>
                </c:pt>
                <c:pt idx="2">
                  <c:v>358.50955216869039</c:v>
                </c:pt>
                <c:pt idx="3">
                  <c:v>356.29422733249442</c:v>
                </c:pt>
                <c:pt idx="4">
                  <c:v>357.0839540047657</c:v>
                </c:pt>
                <c:pt idx="5">
                  <c:v>342.23128441251362</c:v>
                </c:pt>
                <c:pt idx="6">
                  <c:v>345.91057420538084</c:v>
                </c:pt>
                <c:pt idx="7">
                  <c:v>342.42676429227515</c:v>
                </c:pt>
                <c:pt idx="8">
                  <c:v>349.58919825290297</c:v>
                </c:pt>
                <c:pt idx="9">
                  <c:v>344.78252075989252</c:v>
                </c:pt>
                <c:pt idx="10">
                  <c:v>331.56860074951385</c:v>
                </c:pt>
                <c:pt idx="11">
                  <c:v>331.97087667618439</c:v>
                </c:pt>
                <c:pt idx="12">
                  <c:v>324.79653539666594</c:v>
                </c:pt>
                <c:pt idx="13">
                  <c:v>319.79712480587324</c:v>
                </c:pt>
                <c:pt idx="14">
                  <c:v>313.97169226303834</c:v>
                </c:pt>
                <c:pt idx="15">
                  <c:v>316.00868225291237</c:v>
                </c:pt>
                <c:pt idx="16">
                  <c:v>323.16929771349373</c:v>
                </c:pt>
                <c:pt idx="17">
                  <c:v>328.80740038494162</c:v>
                </c:pt>
                <c:pt idx="18">
                  <c:v>332.8178212383915</c:v>
                </c:pt>
                <c:pt idx="19">
                  <c:v>338.61445670806199</c:v>
                </c:pt>
                <c:pt idx="20">
                  <c:v>338.21678210751259</c:v>
                </c:pt>
                <c:pt idx="21">
                  <c:v>336.61408948823259</c:v>
                </c:pt>
                <c:pt idx="22">
                  <c:v>329.31678928415749</c:v>
                </c:pt>
                <c:pt idx="23">
                  <c:v>322.93463938915102</c:v>
                </c:pt>
                <c:pt idx="24">
                  <c:v>340.757638766144</c:v>
                </c:pt>
                <c:pt idx="25">
                  <c:v>343.57764964140756</c:v>
                </c:pt>
                <c:pt idx="26">
                  <c:v>345.64765575903374</c:v>
                </c:pt>
                <c:pt idx="27">
                  <c:v>338.3165369224082</c:v>
                </c:pt>
                <c:pt idx="28">
                  <c:v>328.4095828006084</c:v>
                </c:pt>
                <c:pt idx="29">
                  <c:v>317.85411960751145</c:v>
                </c:pt>
                <c:pt idx="30">
                  <c:v>312.13118485268728</c:v>
                </c:pt>
                <c:pt idx="31">
                  <c:v>311.103478894033</c:v>
                </c:pt>
                <c:pt idx="32">
                  <c:v>303.98585640059724</c:v>
                </c:pt>
                <c:pt idx="33">
                  <c:v>296.47110318968726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9-4C93-BEB1-4A4D2F157FD5}"/>
            </c:ext>
          </c:extLst>
        </c:ser>
        <c:ser>
          <c:idx val="2"/>
          <c:order val="1"/>
          <c:tx>
            <c:strRef>
              <c:f>'Talnagögn | Numerical Data'!$E$156</c:f>
              <c:strCache>
                <c:ptCount val="1"/>
                <c:pt idx="0">
                  <c:v>Agricultural Soils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Data'!$H$156:$AV$156</c15:sqref>
                  </c15:fullRef>
                </c:ext>
              </c:extLst>
              <c:f>'Talnagögn | Numerical Data'!$H$156:$AO$156</c:f>
              <c:numCache>
                <c:formatCode>0</c:formatCode>
                <c:ptCount val="34"/>
                <c:pt idx="0">
                  <c:v>285.33631174747143</c:v>
                </c:pt>
                <c:pt idx="1">
                  <c:v>289.12119131513481</c:v>
                </c:pt>
                <c:pt idx="2">
                  <c:v>287.01082546172586</c:v>
                </c:pt>
                <c:pt idx="3">
                  <c:v>292.93826285809462</c:v>
                </c:pt>
                <c:pt idx="4">
                  <c:v>300.98082375542094</c:v>
                </c:pt>
                <c:pt idx="5">
                  <c:v>297.90234129552869</c:v>
                </c:pt>
                <c:pt idx="6">
                  <c:v>308.22500062158707</c:v>
                </c:pt>
                <c:pt idx="7">
                  <c:v>306.89396312243304</c:v>
                </c:pt>
                <c:pt idx="8">
                  <c:v>313.82152412744034</c:v>
                </c:pt>
                <c:pt idx="9">
                  <c:v>318.89186373219843</c:v>
                </c:pt>
                <c:pt idx="10">
                  <c:v>318.25184699186241</c:v>
                </c:pt>
                <c:pt idx="11">
                  <c:v>318.37251515218588</c:v>
                </c:pt>
                <c:pt idx="12">
                  <c:v>312.66789591290234</c:v>
                </c:pt>
                <c:pt idx="13">
                  <c:v>310.64610370099024</c:v>
                </c:pt>
                <c:pt idx="14">
                  <c:v>314.03088674067499</c:v>
                </c:pt>
                <c:pt idx="15">
                  <c:v>314.94424123877553</c:v>
                </c:pt>
                <c:pt idx="16">
                  <c:v>330.80579267111057</c:v>
                </c:pt>
                <c:pt idx="17">
                  <c:v>340.31479499990598</c:v>
                </c:pt>
                <c:pt idx="18">
                  <c:v>348.70932776077831</c:v>
                </c:pt>
                <c:pt idx="19">
                  <c:v>332.87686559550519</c:v>
                </c:pt>
                <c:pt idx="20">
                  <c:v>326.89540365518968</c:v>
                </c:pt>
                <c:pt idx="21">
                  <c:v>325.34861268574747</c:v>
                </c:pt>
                <c:pt idx="22">
                  <c:v>329.98002896845799</c:v>
                </c:pt>
                <c:pt idx="23">
                  <c:v>329.41809441542466</c:v>
                </c:pt>
                <c:pt idx="24">
                  <c:v>347.90350561033307</c:v>
                </c:pt>
                <c:pt idx="25">
                  <c:v>334.30765010374358</c:v>
                </c:pt>
                <c:pt idx="26">
                  <c:v>331.02555386912024</c:v>
                </c:pt>
                <c:pt idx="27">
                  <c:v>341.20066042848572</c:v>
                </c:pt>
                <c:pt idx="28">
                  <c:v>332.22495809520365</c:v>
                </c:pt>
                <c:pt idx="29">
                  <c:v>325.15648414269202</c:v>
                </c:pt>
                <c:pt idx="30">
                  <c:v>329.60181406154857</c:v>
                </c:pt>
                <c:pt idx="31">
                  <c:v>334.49481652530903</c:v>
                </c:pt>
                <c:pt idx="32">
                  <c:v>329.12687663052668</c:v>
                </c:pt>
                <c:pt idx="33">
                  <c:v>316.63316748708968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19-4C93-BEB1-4A4D2F157FD5}"/>
            </c:ext>
          </c:extLst>
        </c:ser>
        <c:ser>
          <c:idx val="1"/>
          <c:order val="2"/>
          <c:tx>
            <c:strRef>
              <c:f>'Talnagögn | Numerical Data'!$E$155</c:f>
              <c:strCache>
                <c:ptCount val="1"/>
                <c:pt idx="0">
                  <c:v>Manure Management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Data'!$H$155:$AV$155</c15:sqref>
                  </c15:fullRef>
                </c:ext>
              </c:extLst>
              <c:f>'Talnagögn | Numerical Data'!$H$155:$AO$155</c:f>
              <c:numCache>
                <c:formatCode>0</c:formatCode>
                <c:ptCount val="34"/>
                <c:pt idx="0">
                  <c:v>93.067558283940627</c:v>
                </c:pt>
                <c:pt idx="1">
                  <c:v>90.1925227885922</c:v>
                </c:pt>
                <c:pt idx="2">
                  <c:v>86.512357604345354</c:v>
                </c:pt>
                <c:pt idx="3">
                  <c:v>85.757518548005294</c:v>
                </c:pt>
                <c:pt idx="4">
                  <c:v>85.003103046111406</c:v>
                </c:pt>
                <c:pt idx="5">
                  <c:v>82.941154888077946</c:v>
                </c:pt>
                <c:pt idx="6">
                  <c:v>83.347212907828066</c:v>
                </c:pt>
                <c:pt idx="7">
                  <c:v>81.65171706863984</c:v>
                </c:pt>
                <c:pt idx="8">
                  <c:v>83.752806301273594</c:v>
                </c:pt>
                <c:pt idx="9">
                  <c:v>81.549392283298516</c:v>
                </c:pt>
                <c:pt idx="10">
                  <c:v>79.834544225650347</c:v>
                </c:pt>
                <c:pt idx="11">
                  <c:v>80.835013544912115</c:v>
                </c:pt>
                <c:pt idx="12">
                  <c:v>78.181733839148592</c:v>
                </c:pt>
                <c:pt idx="13">
                  <c:v>76.07723852144504</c:v>
                </c:pt>
                <c:pt idx="14">
                  <c:v>74.780766228887146</c:v>
                </c:pt>
                <c:pt idx="15">
                  <c:v>75.422579127580676</c:v>
                </c:pt>
                <c:pt idx="16">
                  <c:v>79.576205898732866</c:v>
                </c:pt>
                <c:pt idx="17">
                  <c:v>81.703276388768785</c:v>
                </c:pt>
                <c:pt idx="18">
                  <c:v>82.033943816762189</c:v>
                </c:pt>
                <c:pt idx="19">
                  <c:v>82.275286981805252</c:v>
                </c:pt>
                <c:pt idx="20">
                  <c:v>79.519261346875126</c:v>
                </c:pt>
                <c:pt idx="21">
                  <c:v>80.147091818095817</c:v>
                </c:pt>
                <c:pt idx="22">
                  <c:v>74.946509439534708</c:v>
                </c:pt>
                <c:pt idx="23">
                  <c:v>73.196506252116421</c:v>
                </c:pt>
                <c:pt idx="24">
                  <c:v>78.253669286032448</c:v>
                </c:pt>
                <c:pt idx="25">
                  <c:v>80.522056723218114</c:v>
                </c:pt>
                <c:pt idx="26">
                  <c:v>80.327746521714957</c:v>
                </c:pt>
                <c:pt idx="27">
                  <c:v>79.146792487837359</c:v>
                </c:pt>
                <c:pt idx="28">
                  <c:v>76.564361012497727</c:v>
                </c:pt>
                <c:pt idx="29">
                  <c:v>74.934981320187674</c:v>
                </c:pt>
                <c:pt idx="30">
                  <c:v>73.422490987992049</c:v>
                </c:pt>
                <c:pt idx="31">
                  <c:v>73.986380880975304</c:v>
                </c:pt>
                <c:pt idx="32">
                  <c:v>72.87096270825154</c:v>
                </c:pt>
                <c:pt idx="33">
                  <c:v>71.397158995172589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19-4C93-BEB1-4A4D2F157FD5}"/>
            </c:ext>
          </c:extLst>
        </c:ser>
        <c:ser>
          <c:idx val="3"/>
          <c:order val="3"/>
          <c:tx>
            <c:strRef>
              <c:f>'Talnagögn | Numerical Data'!$E$157</c:f>
              <c:strCache>
                <c:ptCount val="1"/>
                <c:pt idx="0">
                  <c:v>Liming and CO₂-Emissions from Fertilizers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Data'!$H$157:$AV$157</c15:sqref>
                  </c15:fullRef>
                </c:ext>
              </c:extLst>
              <c:f>'Talnagögn | Numerical Data'!$H$157:$AO$157</c:f>
              <c:numCache>
                <c:formatCode>0.0000</c:formatCode>
                <c:ptCount val="34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3.9040953039646284</c:v>
                </c:pt>
                <c:pt idx="21" formatCode="0.0">
                  <c:v>3.8345011486074636</c:v>
                </c:pt>
                <c:pt idx="22" formatCode="0.0">
                  <c:v>4.2417050398697338</c:v>
                </c:pt>
                <c:pt idx="23" formatCode="0.0">
                  <c:v>4.1998216606617333</c:v>
                </c:pt>
                <c:pt idx="24" formatCode="0.0">
                  <c:v>3.7299297304819001</c:v>
                </c:pt>
                <c:pt idx="25" formatCode="0.0">
                  <c:v>3.13851153046024</c:v>
                </c:pt>
                <c:pt idx="26" formatCode="0.0">
                  <c:v>3.5398872208062002</c:v>
                </c:pt>
                <c:pt idx="27" formatCode="0.0">
                  <c:v>4.2549495621201245</c:v>
                </c:pt>
                <c:pt idx="28" formatCode="0.0">
                  <c:v>4.3505339522446995</c:v>
                </c:pt>
                <c:pt idx="29" formatCode="0.0">
                  <c:v>7.7373575984696927</c:v>
                </c:pt>
                <c:pt idx="30" formatCode="0.0">
                  <c:v>8.1130298121819457</c:v>
                </c:pt>
                <c:pt idx="31" formatCode="0.0">
                  <c:v>6.7747431634116673</c:v>
                </c:pt>
                <c:pt idx="32" formatCode="0.0">
                  <c:v>5.9878833042920672</c:v>
                </c:pt>
                <c:pt idx="33" formatCode="0.0">
                  <c:v>7.8789727900833508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19-4C93-BEB1-4A4D2F157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398384"/>
        <c:axId val="439399464"/>
      </c:lineChart>
      <c:cat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0"/>
        <c:lblAlgn val="ctr"/>
        <c:lblOffset val="100"/>
        <c:tickLblSkip val="1"/>
        <c:noMultiLvlLbl val="0"/>
      </c:cat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003286022258349"/>
          <c:y val="0.3538898148148148"/>
          <c:w val="0.29104994262333644"/>
          <c:h val="0.303979629629629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001527794100367E-2"/>
          <c:y val="3.2337962962962964E-2"/>
          <c:w val="0.59975214478787164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Data'!$E$193</c:f>
              <c:strCache>
                <c:ptCount val="1"/>
                <c:pt idx="0">
                  <c:v>Cattle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Data'!$H$193:$AV$193</c15:sqref>
                  </c15:fullRef>
                </c:ext>
              </c:extLst>
              <c:f>'Talnagögn | Numerical Data'!$H$193:$AO$193</c:f>
              <c:numCache>
                <c:formatCode>0</c:formatCode>
                <c:ptCount val="34"/>
                <c:pt idx="0">
                  <c:v>187.87449740472016</c:v>
                </c:pt>
                <c:pt idx="1">
                  <c:v>190.50505956589751</c:v>
                </c:pt>
                <c:pt idx="2">
                  <c:v>191.86113911108393</c:v>
                </c:pt>
                <c:pt idx="3">
                  <c:v>187.40043387289776</c:v>
                </c:pt>
                <c:pt idx="4">
                  <c:v>183.59707712098117</c:v>
                </c:pt>
                <c:pt idx="5">
                  <c:v>183.87943396461844</c:v>
                </c:pt>
                <c:pt idx="6">
                  <c:v>185.86441550096623</c:v>
                </c:pt>
                <c:pt idx="7">
                  <c:v>177.05449510078844</c:v>
                </c:pt>
                <c:pt idx="8">
                  <c:v>179.34521154718064</c:v>
                </c:pt>
                <c:pt idx="9">
                  <c:v>174.85126566083858</c:v>
                </c:pt>
                <c:pt idx="10">
                  <c:v>169.57933945586382</c:v>
                </c:pt>
                <c:pt idx="11">
                  <c:v>166.22310114509506</c:v>
                </c:pt>
                <c:pt idx="12">
                  <c:v>160.36844844479012</c:v>
                </c:pt>
                <c:pt idx="13">
                  <c:v>156.50953051500915</c:v>
                </c:pt>
                <c:pt idx="14">
                  <c:v>153.1064265686133</c:v>
                </c:pt>
                <c:pt idx="15">
                  <c:v>154.63482183375905</c:v>
                </c:pt>
                <c:pt idx="16">
                  <c:v>162.00546851195719</c:v>
                </c:pt>
                <c:pt idx="17">
                  <c:v>167.88077222694065</c:v>
                </c:pt>
                <c:pt idx="18">
                  <c:v>170.85865872486312</c:v>
                </c:pt>
                <c:pt idx="19">
                  <c:v>173.10601531734244</c:v>
                </c:pt>
                <c:pt idx="20">
                  <c:v>168.49249288086583</c:v>
                </c:pt>
                <c:pt idx="21">
                  <c:v>167.91706632060763</c:v>
                </c:pt>
                <c:pt idx="22">
                  <c:v>160.54023899453608</c:v>
                </c:pt>
                <c:pt idx="23">
                  <c:v>156.73492250237294</c:v>
                </c:pt>
                <c:pt idx="24">
                  <c:v>169.59958593919248</c:v>
                </c:pt>
                <c:pt idx="25">
                  <c:v>179.41395481509997</c:v>
                </c:pt>
                <c:pt idx="26">
                  <c:v>180.62692857301516</c:v>
                </c:pt>
                <c:pt idx="27">
                  <c:v>180.67135115556653</c:v>
                </c:pt>
                <c:pt idx="28">
                  <c:v>181.42667611525144</c:v>
                </c:pt>
                <c:pt idx="29">
                  <c:v>181.82862454964737</c:v>
                </c:pt>
                <c:pt idx="30">
                  <c:v>180.50194838366457</c:v>
                </c:pt>
                <c:pt idx="31">
                  <c:v>181.88368552247971</c:v>
                </c:pt>
                <c:pt idx="32">
                  <c:v>180.69610037364984</c:v>
                </c:pt>
                <c:pt idx="33">
                  <c:v>178.63844148321766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D6-4E5C-BAB3-FC59924AA05E}"/>
            </c:ext>
          </c:extLst>
        </c:ser>
        <c:ser>
          <c:idx val="6"/>
          <c:order val="1"/>
          <c:tx>
            <c:strRef>
              <c:f>'Talnagögn | Numerical Data'!$E$197</c:f>
              <c:strCache>
                <c:ptCount val="1"/>
                <c:pt idx="0">
                  <c:v>Sheep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Data'!$H$197:$AV$197</c15:sqref>
                  </c15:fullRef>
                </c:ext>
              </c:extLst>
              <c:f>'Talnagögn | Numerical Data'!$H$197:$AO$197</c:f>
              <c:numCache>
                <c:formatCode>0</c:formatCode>
                <c:ptCount val="34"/>
                <c:pt idx="0">
                  <c:v>232.67814757369445</c:v>
                </c:pt>
                <c:pt idx="1">
                  <c:v>215.53232986075901</c:v>
                </c:pt>
                <c:pt idx="2">
                  <c:v>204.67702358001839</c:v>
                </c:pt>
                <c:pt idx="3">
                  <c:v>205.03549771918404</c:v>
                </c:pt>
                <c:pt idx="4">
                  <c:v>208.30506502958414</c:v>
                </c:pt>
                <c:pt idx="5">
                  <c:v>191.24976082106613</c:v>
                </c:pt>
                <c:pt idx="6">
                  <c:v>192.47328147554617</c:v>
                </c:pt>
                <c:pt idx="7">
                  <c:v>196.49426052130917</c:v>
                </c:pt>
                <c:pt idx="8">
                  <c:v>202.35493537811325</c:v>
                </c:pt>
                <c:pt idx="9">
                  <c:v>200.75952740557258</c:v>
                </c:pt>
                <c:pt idx="10">
                  <c:v>191.92472116126658</c:v>
                </c:pt>
                <c:pt idx="11">
                  <c:v>194.4061969052853</c:v>
                </c:pt>
                <c:pt idx="12">
                  <c:v>192.60576126998507</c:v>
                </c:pt>
                <c:pt idx="13">
                  <c:v>189.75797330209153</c:v>
                </c:pt>
                <c:pt idx="14">
                  <c:v>185.93829643309417</c:v>
                </c:pt>
                <c:pt idx="15">
                  <c:v>185.22702706761959</c:v>
                </c:pt>
                <c:pt idx="16">
                  <c:v>186.30783275376959</c:v>
                </c:pt>
                <c:pt idx="17">
                  <c:v>187.0361447029739</c:v>
                </c:pt>
                <c:pt idx="18">
                  <c:v>188.60458574825802</c:v>
                </c:pt>
                <c:pt idx="19">
                  <c:v>193.63472041831696</c:v>
                </c:pt>
                <c:pt idx="20">
                  <c:v>197.41433819507782</c:v>
                </c:pt>
                <c:pt idx="21">
                  <c:v>194.85534230727703</c:v>
                </c:pt>
                <c:pt idx="22">
                  <c:v>193.34269282610603</c:v>
                </c:pt>
                <c:pt idx="23">
                  <c:v>190.09880367385705</c:v>
                </c:pt>
                <c:pt idx="24">
                  <c:v>196.89191128239</c:v>
                </c:pt>
                <c:pt idx="25">
                  <c:v>191.05446482079472</c:v>
                </c:pt>
                <c:pt idx="26">
                  <c:v>191.65988004740157</c:v>
                </c:pt>
                <c:pt idx="27">
                  <c:v>183.85393656117927</c:v>
                </c:pt>
                <c:pt idx="28">
                  <c:v>174.78233091527116</c:v>
                </c:pt>
                <c:pt idx="29">
                  <c:v>162.10743239472703</c:v>
                </c:pt>
                <c:pt idx="30">
                  <c:v>155.90094787440779</c:v>
                </c:pt>
                <c:pt idx="31">
                  <c:v>155.49864930407819</c:v>
                </c:pt>
                <c:pt idx="32">
                  <c:v>148.80534613259476</c:v>
                </c:pt>
                <c:pt idx="33">
                  <c:v>143.1725515504483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D6-4E5C-BAB3-FC59924AA05E}"/>
            </c:ext>
          </c:extLst>
        </c:ser>
        <c:ser>
          <c:idx val="0"/>
          <c:order val="2"/>
          <c:tx>
            <c:strRef>
              <c:f>'Talnagögn | Numerical Data'!$E$186</c:f>
              <c:strCache>
                <c:ptCount val="1"/>
                <c:pt idx="0">
                  <c:v>Fertilizer Use in Agriculture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Data'!$H$186:$AO$186</c:f>
              <c:numCache>
                <c:formatCode>0</c:formatCode>
                <c:ptCount val="34"/>
                <c:pt idx="0">
                  <c:v>151.01812194834065</c:v>
                </c:pt>
                <c:pt idx="1">
                  <c:v>146.7014245208909</c:v>
                </c:pt>
                <c:pt idx="2">
                  <c:v>139.00143179703039</c:v>
                </c:pt>
                <c:pt idx="3">
                  <c:v>141.85629984134258</c:v>
                </c:pt>
                <c:pt idx="4">
                  <c:v>144.55812271368919</c:v>
                </c:pt>
                <c:pt idx="5">
                  <c:v>140.99102472492902</c:v>
                </c:pt>
                <c:pt idx="6">
                  <c:v>147.77533504225178</c:v>
                </c:pt>
                <c:pt idx="7">
                  <c:v>144.28630366699744</c:v>
                </c:pt>
                <c:pt idx="8">
                  <c:v>146.43049324848758</c:v>
                </c:pt>
                <c:pt idx="9">
                  <c:v>150.92290579804745</c:v>
                </c:pt>
                <c:pt idx="10">
                  <c:v>148.53661699681965</c:v>
                </c:pt>
                <c:pt idx="11">
                  <c:v>148.25476638308271</c:v>
                </c:pt>
                <c:pt idx="12">
                  <c:v>139.86374751804053</c:v>
                </c:pt>
                <c:pt idx="13">
                  <c:v>137.52321156482546</c:v>
                </c:pt>
                <c:pt idx="14">
                  <c:v>135.27587052019413</c:v>
                </c:pt>
                <c:pt idx="15">
                  <c:v>133.17035339469737</c:v>
                </c:pt>
                <c:pt idx="16">
                  <c:v>148.74634921453037</c:v>
                </c:pt>
                <c:pt idx="17">
                  <c:v>157.42528105969427</c:v>
                </c:pt>
                <c:pt idx="18">
                  <c:v>168.26886938916508</c:v>
                </c:pt>
                <c:pt idx="19">
                  <c:v>150.65162378136935</c:v>
                </c:pt>
                <c:pt idx="20">
                  <c:v>142.50720133972885</c:v>
                </c:pt>
                <c:pt idx="21">
                  <c:v>140.57248959530415</c:v>
                </c:pt>
                <c:pt idx="22">
                  <c:v>144.96439890962307</c:v>
                </c:pt>
                <c:pt idx="23">
                  <c:v>143.81940240771365</c:v>
                </c:pt>
                <c:pt idx="24">
                  <c:v>161.23779503823815</c:v>
                </c:pt>
                <c:pt idx="25">
                  <c:v>146.53866607976417</c:v>
                </c:pt>
                <c:pt idx="26">
                  <c:v>143.06850661229865</c:v>
                </c:pt>
                <c:pt idx="27">
                  <c:v>153.22076210728193</c:v>
                </c:pt>
                <c:pt idx="28">
                  <c:v>143.54933439670879</c:v>
                </c:pt>
                <c:pt idx="29">
                  <c:v>138.69199915738966</c:v>
                </c:pt>
                <c:pt idx="30">
                  <c:v>142.45480231818976</c:v>
                </c:pt>
                <c:pt idx="31">
                  <c:v>145.12988497796729</c:v>
                </c:pt>
                <c:pt idx="32">
                  <c:v>137.81106630225946</c:v>
                </c:pt>
                <c:pt idx="33">
                  <c:v>126.36113402574739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D6-4E5C-BAB3-FC59924AA05E}"/>
            </c:ext>
          </c:extLst>
        </c:ser>
        <c:ser>
          <c:idx val="14"/>
          <c:order val="3"/>
          <c:tx>
            <c:strRef>
              <c:f>'Talnagögn | Numerical Data'!$E$205</c:f>
              <c:strCache>
                <c:ptCount val="1"/>
                <c:pt idx="0">
                  <c:v>Cultivation of Organic Soils (N₂O)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Data'!$H$205:$AV$205</c15:sqref>
                  </c15:fullRef>
                </c:ext>
              </c:extLst>
              <c:f>'Talnagögn | Numerical Data'!$H$205:$AO$205</c:f>
              <c:numCache>
                <c:formatCode>0</c:formatCode>
                <c:ptCount val="34"/>
                <c:pt idx="0">
                  <c:v>134.08209935015935</c:v>
                </c:pt>
                <c:pt idx="1">
                  <c:v>142.13724247882612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159.15642326070844</c:v>
                </c:pt>
                <c:pt idx="6">
                  <c:v>162.78481898050401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186.34761522371835</c:v>
                </c:pt>
                <c:pt idx="18">
                  <c:v>186.71725177228214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191.75577099727386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196.78799017345381</c:v>
                </c:pt>
                <c:pt idx="33">
                  <c:v>197.67850295305041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D6-4E5C-BAB3-FC59924AA05E}"/>
            </c:ext>
          </c:extLst>
        </c:ser>
        <c:ser>
          <c:idx val="10"/>
          <c:order val="4"/>
          <c:tx>
            <c:strRef>
              <c:f>'Talnagögn | Numerical Data'!$E$201</c:f>
              <c:strCache>
                <c:ptCount val="1"/>
                <c:pt idx="0">
                  <c:v>Horses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Data'!$H$201:$AO$201</c:f>
              <c:numCache>
                <c:formatCode>0</c:formatCode>
                <c:ptCount val="34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26.816713905848427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D6-4E5C-BAB3-FC59924AA05E}"/>
            </c:ext>
          </c:extLst>
        </c:ser>
        <c:ser>
          <c:idx val="1"/>
          <c:order val="5"/>
          <c:tx>
            <c:strRef>
              <c:f>'Talnagögn | Numerical Data'!$E$206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Data'!$H$206:$AV$206</c15:sqref>
                  </c15:fullRef>
                </c:ext>
              </c:extLst>
              <c:f>'Talnagögn | Numerical Data'!$H$206:$AO$206</c:f>
              <c:numCache>
                <c:formatCode>0</c:formatCode>
                <c:ptCount val="34"/>
                <c:pt idx="0">
                  <c:v>22.506130736686259</c:v>
                </c:pt>
                <c:pt idx="1">
                  <c:v>20.810150758540999</c:v>
                </c:pt>
                <c:pt idx="2">
                  <c:v>18.618593119247862</c:v>
                </c:pt>
                <c:pt idx="3">
                  <c:v>19.125544979365827</c:v>
                </c:pt>
                <c:pt idx="4">
                  <c:v>19.114275215977955</c:v>
                </c:pt>
                <c:pt idx="5">
                  <c:v>18.954539670095983</c:v>
                </c:pt>
                <c:pt idx="6">
                  <c:v>19.144117218160204</c:v>
                </c:pt>
                <c:pt idx="7">
                  <c:v>18.986887887587272</c:v>
                </c:pt>
                <c:pt idx="8">
                  <c:v>20.285214720321278</c:v>
                </c:pt>
                <c:pt idx="9">
                  <c:v>19.928883521382545</c:v>
                </c:pt>
                <c:pt idx="10">
                  <c:v>20.610101017210013</c:v>
                </c:pt>
                <c:pt idx="11">
                  <c:v>22.840046796382921</c:v>
                </c:pt>
                <c:pt idx="12">
                  <c:v>21.927290699407649</c:v>
                </c:pt>
                <c:pt idx="13">
                  <c:v>21.296575463026102</c:v>
                </c:pt>
                <c:pt idx="14">
                  <c:v>21.18930823996152</c:v>
                </c:pt>
                <c:pt idx="15">
                  <c:v>22.065963235956929</c:v>
                </c:pt>
                <c:pt idx="16">
                  <c:v>24.700959730052205</c:v>
                </c:pt>
                <c:pt idx="17">
                  <c:v>25.404963147981562</c:v>
                </c:pt>
                <c:pt idx="18">
                  <c:v>24.984141111317854</c:v>
                </c:pt>
                <c:pt idx="19">
                  <c:v>24.050248454993607</c:v>
                </c:pt>
                <c:pt idx="20">
                  <c:v>21.669758832000412</c:v>
                </c:pt>
                <c:pt idx="21">
                  <c:v>23.235641991737452</c:v>
                </c:pt>
                <c:pt idx="22">
                  <c:v>20.100041458854776</c:v>
                </c:pt>
                <c:pt idx="23">
                  <c:v>19.634951486551131</c:v>
                </c:pt>
                <c:pt idx="24">
                  <c:v>21.762869546563138</c:v>
                </c:pt>
                <c:pt idx="25">
                  <c:v>22.966862272416051</c:v>
                </c:pt>
                <c:pt idx="26">
                  <c:v>23.146028780814277</c:v>
                </c:pt>
                <c:pt idx="27">
                  <c:v>23.206619124813642</c:v>
                </c:pt>
                <c:pt idx="28">
                  <c:v>21.865400210029065</c:v>
                </c:pt>
                <c:pt idx="29">
                  <c:v>21.050199850702711</c:v>
                </c:pt>
                <c:pt idx="30">
                  <c:v>20.860137136766866</c:v>
                </c:pt>
                <c:pt idx="31">
                  <c:v>20.531627724041073</c:v>
                </c:pt>
                <c:pt idx="32">
                  <c:v>20.469766740929572</c:v>
                </c:pt>
                <c:pt idx="33">
                  <c:v>19.713058543720877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D6-4E5C-BAB3-FC59924AA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date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0"/>
        <c:lblOffset val="100"/>
        <c:baseTimeUnit val="days"/>
        <c:majorUnit val="1"/>
        <c:majorTimeUnit val="days"/>
      </c:date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072382183570335"/>
          <c:y val="0.3074398148148148"/>
          <c:w val="0.28793289458220706"/>
          <c:h val="0.414518518518518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10374903165385E-2"/>
          <c:y val="3.2337962962962964E-2"/>
          <c:w val="0.58329904924745168"/>
          <c:h val="0.88088796296296301"/>
        </c:manualLayout>
      </c:layout>
      <c:lineChart>
        <c:grouping val="standard"/>
        <c:varyColors val="0"/>
        <c:ser>
          <c:idx val="14"/>
          <c:order val="0"/>
          <c:tx>
            <c:strRef>
              <c:f>'Talnagögn | Numerical Data'!$E$205</c:f>
              <c:strCache>
                <c:ptCount val="1"/>
                <c:pt idx="0">
                  <c:v>Cultivation of Organic Soils (N₂O)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Data'!$H$205:$AV$205</c:f>
              <c:numCache>
                <c:formatCode>0</c:formatCode>
                <c:ptCount val="41"/>
                <c:pt idx="0">
                  <c:v>134.08209935015935</c:v>
                </c:pt>
                <c:pt idx="1">
                  <c:v>142.13724247882612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159.15642326070844</c:v>
                </c:pt>
                <c:pt idx="6">
                  <c:v>162.78481898050401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186.34761522371835</c:v>
                </c:pt>
                <c:pt idx="18">
                  <c:v>186.71725177228214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191.75577099727386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196.78799017345381</c:v>
                </c:pt>
                <c:pt idx="33">
                  <c:v>197.67850295305041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F7-401B-A17D-03F0254CBD22}"/>
            </c:ext>
          </c:extLst>
        </c:ser>
        <c:ser>
          <c:idx val="2"/>
          <c:order val="1"/>
          <c:tx>
            <c:strRef>
              <c:f>'Talnagögn | Numerical Data'!$E$193</c:f>
              <c:strCache>
                <c:ptCount val="1"/>
                <c:pt idx="0">
                  <c:v>Cattle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Data'!$H$193:$AV$193</c:f>
              <c:numCache>
                <c:formatCode>0</c:formatCode>
                <c:ptCount val="41"/>
                <c:pt idx="0">
                  <c:v>187.87449740472016</c:v>
                </c:pt>
                <c:pt idx="1">
                  <c:v>190.50505956589751</c:v>
                </c:pt>
                <c:pt idx="2">
                  <c:v>191.86113911108393</c:v>
                </c:pt>
                <c:pt idx="3">
                  <c:v>187.40043387289776</c:v>
                </c:pt>
                <c:pt idx="4">
                  <c:v>183.59707712098117</c:v>
                </c:pt>
                <c:pt idx="5">
                  <c:v>183.87943396461844</c:v>
                </c:pt>
                <c:pt idx="6">
                  <c:v>185.86441550096623</c:v>
                </c:pt>
                <c:pt idx="7">
                  <c:v>177.05449510078844</c:v>
                </c:pt>
                <c:pt idx="8">
                  <c:v>179.34521154718064</c:v>
                </c:pt>
                <c:pt idx="9">
                  <c:v>174.85126566083858</c:v>
                </c:pt>
                <c:pt idx="10">
                  <c:v>169.57933945586382</c:v>
                </c:pt>
                <c:pt idx="11">
                  <c:v>166.22310114509506</c:v>
                </c:pt>
                <c:pt idx="12">
                  <c:v>160.36844844479012</c:v>
                </c:pt>
                <c:pt idx="13">
                  <c:v>156.50953051500915</c:v>
                </c:pt>
                <c:pt idx="14">
                  <c:v>153.1064265686133</c:v>
                </c:pt>
                <c:pt idx="15">
                  <c:v>154.63482183375905</c:v>
                </c:pt>
                <c:pt idx="16">
                  <c:v>162.00546851195719</c:v>
                </c:pt>
                <c:pt idx="17">
                  <c:v>167.88077222694065</c:v>
                </c:pt>
                <c:pt idx="18">
                  <c:v>170.85865872486312</c:v>
                </c:pt>
                <c:pt idx="19">
                  <c:v>173.10601531734244</c:v>
                </c:pt>
                <c:pt idx="20">
                  <c:v>168.49249288086583</c:v>
                </c:pt>
                <c:pt idx="21">
                  <c:v>167.91706632060763</c:v>
                </c:pt>
                <c:pt idx="22">
                  <c:v>160.54023899453608</c:v>
                </c:pt>
                <c:pt idx="23">
                  <c:v>156.73492250237294</c:v>
                </c:pt>
                <c:pt idx="24">
                  <c:v>169.59958593919248</c:v>
                </c:pt>
                <c:pt idx="25">
                  <c:v>179.41395481509997</c:v>
                </c:pt>
                <c:pt idx="26">
                  <c:v>180.62692857301516</c:v>
                </c:pt>
                <c:pt idx="27">
                  <c:v>180.67135115556653</c:v>
                </c:pt>
                <c:pt idx="28">
                  <c:v>181.42667611525144</c:v>
                </c:pt>
                <c:pt idx="29">
                  <c:v>181.82862454964737</c:v>
                </c:pt>
                <c:pt idx="30">
                  <c:v>180.50194838366457</c:v>
                </c:pt>
                <c:pt idx="31">
                  <c:v>181.88368552247971</c:v>
                </c:pt>
                <c:pt idx="32">
                  <c:v>180.69610037364984</c:v>
                </c:pt>
                <c:pt idx="33">
                  <c:v>178.63844148321766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F7-401B-A17D-03F0254CBD22}"/>
            </c:ext>
          </c:extLst>
        </c:ser>
        <c:ser>
          <c:idx val="6"/>
          <c:order val="2"/>
          <c:tx>
            <c:strRef>
              <c:f>'Talnagögn | Numerical Data'!$E$197</c:f>
              <c:strCache>
                <c:ptCount val="1"/>
                <c:pt idx="0">
                  <c:v>Sheep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8575" cap="rnd">
                <a:solidFill>
                  <a:schemeClr val="accent5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4AF7-401B-A17D-03F0254CBD22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Data'!$H$197:$AV$197</c:f>
              <c:numCache>
                <c:formatCode>0</c:formatCode>
                <c:ptCount val="41"/>
                <c:pt idx="0">
                  <c:v>232.67814757369445</c:v>
                </c:pt>
                <c:pt idx="1">
                  <c:v>215.53232986075901</c:v>
                </c:pt>
                <c:pt idx="2">
                  <c:v>204.67702358001839</c:v>
                </c:pt>
                <c:pt idx="3">
                  <c:v>205.03549771918404</c:v>
                </c:pt>
                <c:pt idx="4">
                  <c:v>208.30506502958414</c:v>
                </c:pt>
                <c:pt idx="5">
                  <c:v>191.24976082106613</c:v>
                </c:pt>
                <c:pt idx="6">
                  <c:v>192.47328147554617</c:v>
                </c:pt>
                <c:pt idx="7">
                  <c:v>196.49426052130917</c:v>
                </c:pt>
                <c:pt idx="8">
                  <c:v>202.35493537811325</c:v>
                </c:pt>
                <c:pt idx="9">
                  <c:v>200.75952740557258</c:v>
                </c:pt>
                <c:pt idx="10">
                  <c:v>191.92472116126658</c:v>
                </c:pt>
                <c:pt idx="11">
                  <c:v>194.4061969052853</c:v>
                </c:pt>
                <c:pt idx="12">
                  <c:v>192.60576126998507</c:v>
                </c:pt>
                <c:pt idx="13">
                  <c:v>189.75797330209153</c:v>
                </c:pt>
                <c:pt idx="14">
                  <c:v>185.93829643309417</c:v>
                </c:pt>
                <c:pt idx="15">
                  <c:v>185.22702706761959</c:v>
                </c:pt>
                <c:pt idx="16">
                  <c:v>186.30783275376959</c:v>
                </c:pt>
                <c:pt idx="17">
                  <c:v>187.0361447029739</c:v>
                </c:pt>
                <c:pt idx="18">
                  <c:v>188.60458574825802</c:v>
                </c:pt>
                <c:pt idx="19">
                  <c:v>193.63472041831696</c:v>
                </c:pt>
                <c:pt idx="20">
                  <c:v>197.41433819507782</c:v>
                </c:pt>
                <c:pt idx="21">
                  <c:v>194.85534230727703</c:v>
                </c:pt>
                <c:pt idx="22">
                  <c:v>193.34269282610603</c:v>
                </c:pt>
                <c:pt idx="23">
                  <c:v>190.09880367385705</c:v>
                </c:pt>
                <c:pt idx="24">
                  <c:v>196.89191128239</c:v>
                </c:pt>
                <c:pt idx="25">
                  <c:v>191.05446482079472</c:v>
                </c:pt>
                <c:pt idx="26">
                  <c:v>191.65988004740157</c:v>
                </c:pt>
                <c:pt idx="27">
                  <c:v>183.85393656117927</c:v>
                </c:pt>
                <c:pt idx="28">
                  <c:v>174.78233091527116</c:v>
                </c:pt>
                <c:pt idx="29">
                  <c:v>162.10743239472703</c:v>
                </c:pt>
                <c:pt idx="30">
                  <c:v>155.90094787440779</c:v>
                </c:pt>
                <c:pt idx="31">
                  <c:v>155.49864930407819</c:v>
                </c:pt>
                <c:pt idx="32">
                  <c:v>148.80534613259476</c:v>
                </c:pt>
                <c:pt idx="33">
                  <c:v>143.1725515504483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F7-401B-A17D-03F0254CBD22}"/>
            </c:ext>
          </c:extLst>
        </c:ser>
        <c:ser>
          <c:idx val="0"/>
          <c:order val="3"/>
          <c:tx>
            <c:strRef>
              <c:f>'Talnagögn | Numerical Data'!$E$186</c:f>
              <c:strCache>
                <c:ptCount val="1"/>
                <c:pt idx="0">
                  <c:v>Fertilizer Use in Agriculture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Data'!$H$186:$AV$186</c:f>
              <c:numCache>
                <c:formatCode>0</c:formatCode>
                <c:ptCount val="41"/>
                <c:pt idx="0">
                  <c:v>151.01812194834065</c:v>
                </c:pt>
                <c:pt idx="1">
                  <c:v>146.7014245208909</c:v>
                </c:pt>
                <c:pt idx="2">
                  <c:v>139.00143179703039</c:v>
                </c:pt>
                <c:pt idx="3">
                  <c:v>141.85629984134258</c:v>
                </c:pt>
                <c:pt idx="4">
                  <c:v>144.55812271368919</c:v>
                </c:pt>
                <c:pt idx="5">
                  <c:v>140.99102472492902</c:v>
                </c:pt>
                <c:pt idx="6">
                  <c:v>147.77533504225178</c:v>
                </c:pt>
                <c:pt idx="7">
                  <c:v>144.28630366699744</c:v>
                </c:pt>
                <c:pt idx="8">
                  <c:v>146.43049324848758</c:v>
                </c:pt>
                <c:pt idx="9">
                  <c:v>150.92290579804745</c:v>
                </c:pt>
                <c:pt idx="10">
                  <c:v>148.53661699681965</c:v>
                </c:pt>
                <c:pt idx="11">
                  <c:v>148.25476638308271</c:v>
                </c:pt>
                <c:pt idx="12">
                  <c:v>139.86374751804053</c:v>
                </c:pt>
                <c:pt idx="13">
                  <c:v>137.52321156482546</c:v>
                </c:pt>
                <c:pt idx="14">
                  <c:v>135.27587052019413</c:v>
                </c:pt>
                <c:pt idx="15">
                  <c:v>133.17035339469737</c:v>
                </c:pt>
                <c:pt idx="16">
                  <c:v>148.74634921453037</c:v>
                </c:pt>
                <c:pt idx="17">
                  <c:v>157.42528105969427</c:v>
                </c:pt>
                <c:pt idx="18">
                  <c:v>168.26886938916508</c:v>
                </c:pt>
                <c:pt idx="19">
                  <c:v>150.65162378136935</c:v>
                </c:pt>
                <c:pt idx="20">
                  <c:v>142.50720133972885</c:v>
                </c:pt>
                <c:pt idx="21">
                  <c:v>140.57248959530415</c:v>
                </c:pt>
                <c:pt idx="22">
                  <c:v>144.96439890962307</c:v>
                </c:pt>
                <c:pt idx="23">
                  <c:v>143.81940240771365</c:v>
                </c:pt>
                <c:pt idx="24">
                  <c:v>161.23779503823815</c:v>
                </c:pt>
                <c:pt idx="25">
                  <c:v>146.53866607976417</c:v>
                </c:pt>
                <c:pt idx="26">
                  <c:v>143.06850661229865</c:v>
                </c:pt>
                <c:pt idx="27">
                  <c:v>153.22076210728193</c:v>
                </c:pt>
                <c:pt idx="28">
                  <c:v>143.54933439670879</c:v>
                </c:pt>
                <c:pt idx="29">
                  <c:v>138.69199915738966</c:v>
                </c:pt>
                <c:pt idx="30">
                  <c:v>142.45480231818976</c:v>
                </c:pt>
                <c:pt idx="31">
                  <c:v>145.12988497796729</c:v>
                </c:pt>
                <c:pt idx="32">
                  <c:v>137.81106630225946</c:v>
                </c:pt>
                <c:pt idx="33">
                  <c:v>126.36113402574739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F7-401B-A17D-03F0254CBD22}"/>
            </c:ext>
          </c:extLst>
        </c:ser>
        <c:ser>
          <c:idx val="10"/>
          <c:order val="4"/>
          <c:tx>
            <c:strRef>
              <c:f>'Talnagögn | Numerical Data'!$E$201</c:f>
              <c:strCache>
                <c:ptCount val="1"/>
                <c:pt idx="0">
                  <c:v>Horses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Data'!$H$201:$AV$201</c:f>
              <c:numCache>
                <c:formatCode>0</c:formatCode>
                <c:ptCount val="41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26.816713905848427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F7-401B-A17D-03F0254CBD22}"/>
            </c:ext>
          </c:extLst>
        </c:ser>
        <c:ser>
          <c:idx val="1"/>
          <c:order val="5"/>
          <c:tx>
            <c:strRef>
              <c:f>'Talnagögn | Numerical Data'!$E$206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Data'!$H$206:$AV$206</c:f>
              <c:numCache>
                <c:formatCode>0</c:formatCode>
                <c:ptCount val="41"/>
                <c:pt idx="0">
                  <c:v>22.506130736686259</c:v>
                </c:pt>
                <c:pt idx="1">
                  <c:v>20.810150758540999</c:v>
                </c:pt>
                <c:pt idx="2">
                  <c:v>18.618593119247862</c:v>
                </c:pt>
                <c:pt idx="3">
                  <c:v>19.125544979365827</c:v>
                </c:pt>
                <c:pt idx="4">
                  <c:v>19.114275215977955</c:v>
                </c:pt>
                <c:pt idx="5">
                  <c:v>18.954539670095983</c:v>
                </c:pt>
                <c:pt idx="6">
                  <c:v>19.144117218160204</c:v>
                </c:pt>
                <c:pt idx="7">
                  <c:v>18.986887887587272</c:v>
                </c:pt>
                <c:pt idx="8">
                  <c:v>20.285214720321278</c:v>
                </c:pt>
                <c:pt idx="9">
                  <c:v>19.928883521382545</c:v>
                </c:pt>
                <c:pt idx="10">
                  <c:v>20.610101017210013</c:v>
                </c:pt>
                <c:pt idx="11">
                  <c:v>22.840046796382921</c:v>
                </c:pt>
                <c:pt idx="12">
                  <c:v>21.927290699407649</c:v>
                </c:pt>
                <c:pt idx="13">
                  <c:v>21.296575463026102</c:v>
                </c:pt>
                <c:pt idx="14">
                  <c:v>21.18930823996152</c:v>
                </c:pt>
                <c:pt idx="15">
                  <c:v>22.065963235956929</c:v>
                </c:pt>
                <c:pt idx="16">
                  <c:v>24.700959730052205</c:v>
                </c:pt>
                <c:pt idx="17">
                  <c:v>25.404963147981562</c:v>
                </c:pt>
                <c:pt idx="18">
                  <c:v>24.984141111317854</c:v>
                </c:pt>
                <c:pt idx="19">
                  <c:v>24.050248454993607</c:v>
                </c:pt>
                <c:pt idx="20">
                  <c:v>21.669758832000412</c:v>
                </c:pt>
                <c:pt idx="21">
                  <c:v>23.235641991737452</c:v>
                </c:pt>
                <c:pt idx="22">
                  <c:v>20.100041458854776</c:v>
                </c:pt>
                <c:pt idx="23">
                  <c:v>19.634951486551131</c:v>
                </c:pt>
                <c:pt idx="24">
                  <c:v>21.762869546563138</c:v>
                </c:pt>
                <c:pt idx="25">
                  <c:v>22.966862272416051</c:v>
                </c:pt>
                <c:pt idx="26">
                  <c:v>23.146028780814277</c:v>
                </c:pt>
                <c:pt idx="27">
                  <c:v>23.206619124813642</c:v>
                </c:pt>
                <c:pt idx="28">
                  <c:v>21.865400210029065</c:v>
                </c:pt>
                <c:pt idx="29">
                  <c:v>21.050199850702711</c:v>
                </c:pt>
                <c:pt idx="30">
                  <c:v>20.860137136766866</c:v>
                </c:pt>
                <c:pt idx="31">
                  <c:v>20.531627724041073</c:v>
                </c:pt>
                <c:pt idx="32">
                  <c:v>20.469766740929572</c:v>
                </c:pt>
                <c:pt idx="33">
                  <c:v>19.713058543720877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F7-401B-A17D-03F0254CBD22}"/>
            </c:ext>
          </c:extLst>
        </c:ser>
        <c:ser>
          <c:idx val="7"/>
          <c:order val="6"/>
          <c:tx>
            <c:v>Framræst N2O</c:v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chemeClr val="bg2">
                    <a:lumMod val="40000"/>
                    <a:lumOff val="60000"/>
                  </a:schemeClr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F7-401B-A17D-03F0254CBD22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Data'!$H$229:$BU$229</c:f>
              <c:numCache>
                <c:formatCode>0</c:formatCode>
                <c:ptCount val="66"/>
                <c:pt idx="33">
                  <c:v>197.67850295305041</c:v>
                </c:pt>
                <c:pt idx="34">
                  <c:v>198.59147831329477</c:v>
                </c:pt>
                <c:pt idx="35">
                  <c:v>199.43292541739251</c:v>
                </c:pt>
                <c:pt idx="36">
                  <c:v>200.90863427951859</c:v>
                </c:pt>
                <c:pt idx="37">
                  <c:v>202.41077724920626</c:v>
                </c:pt>
                <c:pt idx="38">
                  <c:v>203.78079057610094</c:v>
                </c:pt>
                <c:pt idx="39">
                  <c:v>204.19015250567392</c:v>
                </c:pt>
                <c:pt idx="40">
                  <c:v>204.59967798160588</c:v>
                </c:pt>
                <c:pt idx="41">
                  <c:v>205.00936453591595</c:v>
                </c:pt>
                <c:pt idx="42">
                  <c:v>205.41920975606916</c:v>
                </c:pt>
                <c:pt idx="43">
                  <c:v>205.82921128332788</c:v>
                </c:pt>
                <c:pt idx="44">
                  <c:v>206.23936681116419</c:v>
                </c:pt>
                <c:pt idx="45">
                  <c:v>206.66053922471204</c:v>
                </c:pt>
                <c:pt idx="46">
                  <c:v>207.07098481056016</c:v>
                </c:pt>
                <c:pt idx="47">
                  <c:v>207.48157785666521</c:v>
                </c:pt>
                <c:pt idx="48">
                  <c:v>207.89231624942514</c:v>
                </c:pt>
                <c:pt idx="49">
                  <c:v>208.30319792035692</c:v>
                </c:pt>
                <c:pt idx="50">
                  <c:v>208.71422084482157</c:v>
                </c:pt>
                <c:pt idx="51">
                  <c:v>209.12538304079393</c:v>
                </c:pt>
                <c:pt idx="52">
                  <c:v>209.53668256767475</c:v>
                </c:pt>
                <c:pt idx="53">
                  <c:v>209.94811752514457</c:v>
                </c:pt>
                <c:pt idx="54">
                  <c:v>210.35927778028844</c:v>
                </c:pt>
                <c:pt idx="55">
                  <c:v>210.77043803543231</c:v>
                </c:pt>
                <c:pt idx="56">
                  <c:v>211.1815982905762</c:v>
                </c:pt>
                <c:pt idx="57">
                  <c:v>211.59275854572005</c:v>
                </c:pt>
                <c:pt idx="58">
                  <c:v>212.00391880086394</c:v>
                </c:pt>
                <c:pt idx="59">
                  <c:v>212.41507905600784</c:v>
                </c:pt>
                <c:pt idx="60">
                  <c:v>212.82623931115171</c:v>
                </c:pt>
                <c:pt idx="61">
                  <c:v>213.23739956629561</c:v>
                </c:pt>
                <c:pt idx="62">
                  <c:v>213.64855982143948</c:v>
                </c:pt>
                <c:pt idx="63">
                  <c:v>214.05972007658337</c:v>
                </c:pt>
                <c:pt idx="64">
                  <c:v>214.47088033172727</c:v>
                </c:pt>
                <c:pt idx="65">
                  <c:v>214.88204058687111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F7-401B-A17D-03F0254CBD22}"/>
            </c:ext>
          </c:extLst>
        </c:ser>
        <c:ser>
          <c:idx val="3"/>
          <c:order val="7"/>
          <c:tx>
            <c:v>Naut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chemeClr val="tx2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AF7-401B-A17D-03F0254CBD22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Data'!$H$217:$BU$217</c:f>
              <c:numCache>
                <c:formatCode>0</c:formatCode>
                <c:ptCount val="66"/>
                <c:pt idx="33">
                  <c:v>178.63844148321766</c:v>
                </c:pt>
                <c:pt idx="34">
                  <c:v>177.48170563463268</c:v>
                </c:pt>
                <c:pt idx="35">
                  <c:v>175.66567883722175</c:v>
                </c:pt>
                <c:pt idx="36">
                  <c:v>174.3159307209265</c:v>
                </c:pt>
                <c:pt idx="37">
                  <c:v>172.94346675559964</c:v>
                </c:pt>
                <c:pt idx="38">
                  <c:v>171.6424960460113</c:v>
                </c:pt>
                <c:pt idx="39">
                  <c:v>170.41156629208197</c:v>
                </c:pt>
                <c:pt idx="40">
                  <c:v>169.27825517380654</c:v>
                </c:pt>
                <c:pt idx="41">
                  <c:v>168.41400341228857</c:v>
                </c:pt>
                <c:pt idx="42">
                  <c:v>168.12617922479785</c:v>
                </c:pt>
                <c:pt idx="43">
                  <c:v>167.8310359605901</c:v>
                </c:pt>
                <c:pt idx="44">
                  <c:v>167.34127582076891</c:v>
                </c:pt>
                <c:pt idx="45">
                  <c:v>166.7089148436477</c:v>
                </c:pt>
                <c:pt idx="46">
                  <c:v>165.92847104774771</c:v>
                </c:pt>
                <c:pt idx="47">
                  <c:v>164.6933826851585</c:v>
                </c:pt>
                <c:pt idx="48">
                  <c:v>162.95648673088465</c:v>
                </c:pt>
                <c:pt idx="49">
                  <c:v>161.64170420402519</c:v>
                </c:pt>
                <c:pt idx="50">
                  <c:v>160.30707222972288</c:v>
                </c:pt>
                <c:pt idx="51">
                  <c:v>159.03766306500725</c:v>
                </c:pt>
                <c:pt idx="52">
                  <c:v>157.83209034534303</c:v>
                </c:pt>
                <c:pt idx="53">
                  <c:v>156.71513795794047</c:v>
                </c:pt>
                <c:pt idx="54">
                  <c:v>155.84116164305951</c:v>
                </c:pt>
                <c:pt idx="55">
                  <c:v>155.48625354158037</c:v>
                </c:pt>
                <c:pt idx="56">
                  <c:v>155.12386317236138</c:v>
                </c:pt>
                <c:pt idx="57">
                  <c:v>154.58585522978763</c:v>
                </c:pt>
                <c:pt idx="58">
                  <c:v>153.91946102572905</c:v>
                </c:pt>
                <c:pt idx="59">
                  <c:v>153.12014367905917</c:v>
                </c:pt>
                <c:pt idx="60">
                  <c:v>151.91368902695714</c:v>
                </c:pt>
                <c:pt idx="61">
                  <c:v>150.25846968376467</c:v>
                </c:pt>
                <c:pt idx="62">
                  <c:v>148.98207075390107</c:v>
                </c:pt>
                <c:pt idx="63">
                  <c:v>147.68857089447832</c:v>
                </c:pt>
                <c:pt idx="64">
                  <c:v>146.45409147227315</c:v>
                </c:pt>
                <c:pt idx="65">
                  <c:v>145.27731104094343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F7-401B-A17D-03F0254CBD22}"/>
            </c:ext>
          </c:extLst>
        </c:ser>
        <c:ser>
          <c:idx val="9"/>
          <c:order val="8"/>
          <c:tx>
            <c:v>Kindur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Data'!$H$221:$BU$221</c:f>
              <c:numCache>
                <c:formatCode>0</c:formatCode>
                <c:ptCount val="66"/>
                <c:pt idx="33">
                  <c:v>143.1725515504483</c:v>
                </c:pt>
                <c:pt idx="34">
                  <c:v>141.76655769350111</c:v>
                </c:pt>
                <c:pt idx="35">
                  <c:v>140.25473476672971</c:v>
                </c:pt>
                <c:pt idx="36">
                  <c:v>138.74988800107462</c:v>
                </c:pt>
                <c:pt idx="37">
                  <c:v>137.25195724202439</c:v>
                </c:pt>
                <c:pt idx="38">
                  <c:v>135.76088304380869</c:v>
                </c:pt>
                <c:pt idx="39">
                  <c:v>134.27660665881123</c:v>
                </c:pt>
                <c:pt idx="40">
                  <c:v>132.79907002717619</c:v>
                </c:pt>
                <c:pt idx="41">
                  <c:v>131.32821576660487</c:v>
                </c:pt>
                <c:pt idx="42">
                  <c:v>129.86398716233717</c:v>
                </c:pt>
                <c:pt idx="43">
                  <c:v>128.40632815731465</c:v>
                </c:pt>
                <c:pt idx="44">
                  <c:v>126.95518334252132</c:v>
                </c:pt>
                <c:pt idx="45">
                  <c:v>125.51049794749724</c:v>
                </c:pt>
                <c:pt idx="46">
                  <c:v>124.07221783102335</c:v>
                </c:pt>
                <c:pt idx="47">
                  <c:v>122.64028947197096</c:v>
                </c:pt>
                <c:pt idx="48">
                  <c:v>121.21465996031517</c:v>
                </c:pt>
                <c:pt idx="49">
                  <c:v>119.79527698830735</c:v>
                </c:pt>
                <c:pt idx="50">
                  <c:v>118.38208884180266</c:v>
                </c:pt>
                <c:pt idx="51">
                  <c:v>116.97504439174148</c:v>
                </c:pt>
                <c:pt idx="52">
                  <c:v>115.57409308577911</c:v>
                </c:pt>
                <c:pt idx="53">
                  <c:v>114.17918494006237</c:v>
                </c:pt>
                <c:pt idx="54">
                  <c:v>112.79027053114913</c:v>
                </c:pt>
                <c:pt idx="55">
                  <c:v>111.40730098806841</c:v>
                </c:pt>
                <c:pt idx="56">
                  <c:v>110.03022798451735</c:v>
                </c:pt>
                <c:pt idx="57">
                  <c:v>108.65900373119311</c:v>
                </c:pt>
                <c:pt idx="58">
                  <c:v>107.29358096825628</c:v>
                </c:pt>
                <c:pt idx="59">
                  <c:v>105.93391295792345</c:v>
                </c:pt>
                <c:pt idx="60">
                  <c:v>104.57995347718608</c:v>
                </c:pt>
                <c:pt idx="61">
                  <c:v>103.23165681065358</c:v>
                </c:pt>
                <c:pt idx="62">
                  <c:v>101.88897774351705</c:v>
                </c:pt>
                <c:pt idx="63">
                  <c:v>100.55187155463274</c:v>
                </c:pt>
                <c:pt idx="64">
                  <c:v>99.220294009721158</c:v>
                </c:pt>
                <c:pt idx="65">
                  <c:v>97.894201354681115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F7-401B-A17D-03F0254CBD22}"/>
            </c:ext>
          </c:extLst>
        </c:ser>
        <c:ser>
          <c:idx val="4"/>
          <c:order val="9"/>
          <c:tx>
            <c:v>Áburðarnotkun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Data'!$H$210:$BU$210</c:f>
              <c:numCache>
                <c:formatCode>0</c:formatCode>
                <c:ptCount val="66"/>
                <c:pt idx="33">
                  <c:v>126.36113402574739</c:v>
                </c:pt>
                <c:pt idx="34">
                  <c:v>125.52735413339516</c:v>
                </c:pt>
                <c:pt idx="35">
                  <c:v>125.02299597709816</c:v>
                </c:pt>
                <c:pt idx="36">
                  <c:v>124.59151276850318</c:v>
                </c:pt>
                <c:pt idx="37">
                  <c:v>124.15284740697314</c:v>
                </c:pt>
                <c:pt idx="38">
                  <c:v>123.72985056376365</c:v>
                </c:pt>
                <c:pt idx="39">
                  <c:v>123.30613768033345</c:v>
                </c:pt>
                <c:pt idx="40">
                  <c:v>122.89746017692448</c:v>
                </c:pt>
                <c:pt idx="41">
                  <c:v>122.53323693223746</c:v>
                </c:pt>
                <c:pt idx="42">
                  <c:v>122.23855023279114</c:v>
                </c:pt>
                <c:pt idx="43">
                  <c:v>121.94979354359478</c:v>
                </c:pt>
                <c:pt idx="44">
                  <c:v>121.63483649990215</c:v>
                </c:pt>
                <c:pt idx="45">
                  <c:v>121.30742726449725</c:v>
                </c:pt>
                <c:pt idx="46">
                  <c:v>120.95460288474644</c:v>
                </c:pt>
                <c:pt idx="47">
                  <c:v>120.54731684062929</c:v>
                </c:pt>
                <c:pt idx="48">
                  <c:v>120.09227843346576</c:v>
                </c:pt>
                <c:pt idx="49">
                  <c:v>119.6859559810822</c:v>
                </c:pt>
                <c:pt idx="50">
                  <c:v>119.2854816659667</c:v>
                </c:pt>
                <c:pt idx="51">
                  <c:v>118.88794532614713</c:v>
                </c:pt>
                <c:pt idx="52">
                  <c:v>118.50468499498155</c:v>
                </c:pt>
                <c:pt idx="53">
                  <c:v>118.12254657370772</c:v>
                </c:pt>
                <c:pt idx="54">
                  <c:v>117.77290441222789</c:v>
                </c:pt>
                <c:pt idx="55">
                  <c:v>117.49838820511027</c:v>
                </c:pt>
                <c:pt idx="56">
                  <c:v>117.22217062407802</c:v>
                </c:pt>
                <c:pt idx="57">
                  <c:v>116.93062634351188</c:v>
                </c:pt>
                <c:pt idx="58">
                  <c:v>116.62017871715065</c:v>
                </c:pt>
                <c:pt idx="59">
                  <c:v>116.29772978949993</c:v>
                </c:pt>
                <c:pt idx="60">
                  <c:v>115.91714038378402</c:v>
                </c:pt>
                <c:pt idx="61">
                  <c:v>115.4815810803216</c:v>
                </c:pt>
                <c:pt idx="62">
                  <c:v>115.10589894141609</c:v>
                </c:pt>
                <c:pt idx="63">
                  <c:v>114.72492699707226</c:v>
                </c:pt>
                <c:pt idx="64">
                  <c:v>114.35916183958173</c:v>
                </c:pt>
                <c:pt idx="65">
                  <c:v>113.99515745359406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F7-401B-A17D-03F0254CBD22}"/>
            </c:ext>
          </c:extLst>
        </c:ser>
        <c:ser>
          <c:idx val="5"/>
          <c:order val="10"/>
          <c:tx>
            <c:v>Hestar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Data'!$H$225:$BU$225</c:f>
              <c:numCache>
                <c:formatCode>0</c:formatCode>
                <c:ptCount val="66"/>
                <c:pt idx="33">
                  <c:v>26.816713905848427</c:v>
                </c:pt>
                <c:pt idx="34">
                  <c:v>26.784792630082052</c:v>
                </c:pt>
                <c:pt idx="35">
                  <c:v>26.718704184141743</c:v>
                </c:pt>
                <c:pt idx="36">
                  <c:v>26.652615738201426</c:v>
                </c:pt>
                <c:pt idx="37">
                  <c:v>26.586527292261106</c:v>
                </c:pt>
                <c:pt idx="38">
                  <c:v>26.52043884632079</c:v>
                </c:pt>
                <c:pt idx="39">
                  <c:v>26.45435040038047</c:v>
                </c:pt>
                <c:pt idx="40">
                  <c:v>26.388261954440161</c:v>
                </c:pt>
                <c:pt idx="41">
                  <c:v>26.322173508499844</c:v>
                </c:pt>
                <c:pt idx="42">
                  <c:v>26.256085062559517</c:v>
                </c:pt>
                <c:pt idx="43">
                  <c:v>26.189996616619204</c:v>
                </c:pt>
                <c:pt idx="44">
                  <c:v>26.123908170678884</c:v>
                </c:pt>
                <c:pt idx="45">
                  <c:v>26.057819724738568</c:v>
                </c:pt>
                <c:pt idx="46">
                  <c:v>25.991731278798252</c:v>
                </c:pt>
                <c:pt idx="47">
                  <c:v>25.925642832857932</c:v>
                </c:pt>
                <c:pt idx="48">
                  <c:v>25.859554386917615</c:v>
                </c:pt>
                <c:pt idx="49">
                  <c:v>25.793465940977303</c:v>
                </c:pt>
                <c:pt idx="50">
                  <c:v>25.727377495036979</c:v>
                </c:pt>
                <c:pt idx="51">
                  <c:v>25.661289049096673</c:v>
                </c:pt>
                <c:pt idx="52">
                  <c:v>25.59520060315635</c:v>
                </c:pt>
                <c:pt idx="53">
                  <c:v>25.52911215721603</c:v>
                </c:pt>
                <c:pt idx="54">
                  <c:v>25.46302371127571</c:v>
                </c:pt>
                <c:pt idx="55">
                  <c:v>25.396935265335397</c:v>
                </c:pt>
                <c:pt idx="56">
                  <c:v>25.330846819395081</c:v>
                </c:pt>
                <c:pt idx="57">
                  <c:v>25.264758373454764</c:v>
                </c:pt>
                <c:pt idx="58">
                  <c:v>25.198669927514452</c:v>
                </c:pt>
                <c:pt idx="59">
                  <c:v>25.132581481574125</c:v>
                </c:pt>
                <c:pt idx="60">
                  <c:v>25.066493035633815</c:v>
                </c:pt>
                <c:pt idx="61">
                  <c:v>25.000404589693495</c:v>
                </c:pt>
                <c:pt idx="62">
                  <c:v>24.934316143753176</c:v>
                </c:pt>
                <c:pt idx="63">
                  <c:v>24.868227697812863</c:v>
                </c:pt>
                <c:pt idx="64">
                  <c:v>24.802139251872543</c:v>
                </c:pt>
                <c:pt idx="65">
                  <c:v>24.736050805932226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AF7-401B-A17D-03F0254CBD22}"/>
            </c:ext>
          </c:extLst>
        </c:ser>
        <c:ser>
          <c:idx val="8"/>
          <c:order val="11"/>
          <c:tx>
            <c:v>Annað WEM</c:v>
          </c:tx>
          <c:spPr>
            <a:ln w="28575" cap="rnd">
              <a:solidFill>
                <a:schemeClr val="accent3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Data'!$H$230:$BU$230</c:f>
              <c:numCache>
                <c:formatCode>0</c:formatCode>
                <c:ptCount val="66"/>
                <c:pt idx="33">
                  <c:v>19.713058543720877</c:v>
                </c:pt>
                <c:pt idx="34">
                  <c:v>19.878166114775354</c:v>
                </c:pt>
                <c:pt idx="35">
                  <c:v>19.817589062743309</c:v>
                </c:pt>
                <c:pt idx="36">
                  <c:v>19.788552361174197</c:v>
                </c:pt>
                <c:pt idx="37">
                  <c:v>19.737642532329232</c:v>
                </c:pt>
                <c:pt idx="38">
                  <c:v>19.707523425795102</c:v>
                </c:pt>
                <c:pt idx="39">
                  <c:v>19.651109148310752</c:v>
                </c:pt>
                <c:pt idx="40">
                  <c:v>19.610921188242514</c:v>
                </c:pt>
                <c:pt idx="41">
                  <c:v>19.577745464919758</c:v>
                </c:pt>
                <c:pt idx="42">
                  <c:v>19.566065939834971</c:v>
                </c:pt>
                <c:pt idx="43">
                  <c:v>19.548482566755411</c:v>
                </c:pt>
                <c:pt idx="44">
                  <c:v>19.533004613819003</c:v>
                </c:pt>
                <c:pt idx="45">
                  <c:v>19.506324964679152</c:v>
                </c:pt>
                <c:pt idx="46">
                  <c:v>19.476336636763563</c:v>
                </c:pt>
                <c:pt idx="47">
                  <c:v>19.423325245494198</c:v>
                </c:pt>
                <c:pt idx="48">
                  <c:v>19.388469469383494</c:v>
                </c:pt>
                <c:pt idx="49">
                  <c:v>19.344410750782231</c:v>
                </c:pt>
                <c:pt idx="50">
                  <c:v>19.321768438610889</c:v>
                </c:pt>
                <c:pt idx="51">
                  <c:v>19.279308745879575</c:v>
                </c:pt>
                <c:pt idx="52">
                  <c:v>19.257681340217573</c:v>
                </c:pt>
                <c:pt idx="53">
                  <c:v>19.21037438457563</c:v>
                </c:pt>
                <c:pt idx="54">
                  <c:v>19.182659093160623</c:v>
                </c:pt>
                <c:pt idx="55">
                  <c:v>19.167648265780372</c:v>
                </c:pt>
                <c:pt idx="56">
                  <c:v>19.161947093256458</c:v>
                </c:pt>
                <c:pt idx="57">
                  <c:v>19.146937568498629</c:v>
                </c:pt>
                <c:pt idx="58">
                  <c:v>19.135650596615278</c:v>
                </c:pt>
                <c:pt idx="59">
                  <c:v>19.113587861754354</c:v>
                </c:pt>
                <c:pt idx="60">
                  <c:v>19.082830311399903</c:v>
                </c:pt>
                <c:pt idx="61">
                  <c:v>19.029330158200992</c:v>
                </c:pt>
                <c:pt idx="62">
                  <c:v>19.013259156035474</c:v>
                </c:pt>
                <c:pt idx="63">
                  <c:v>18.978901363610817</c:v>
                </c:pt>
                <c:pt idx="64">
                  <c:v>18.968011985966314</c:v>
                </c:pt>
                <c:pt idx="65">
                  <c:v>18.937522745903038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AF7-401B-A17D-03F0254CBD22}"/>
            </c:ext>
          </c:extLst>
        </c:ser>
        <c:ser>
          <c:idx val="13"/>
          <c:order val="12"/>
          <c:tx>
            <c:v>Áburðarnotkun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Data'!$H$234:$BU$234</c:f>
              <c:numCache>
                <c:formatCode>0</c:formatCode>
                <c:ptCount val="66"/>
                <c:pt idx="33">
                  <c:v>126.36113402574739</c:v>
                </c:pt>
                <c:pt idx="34">
                  <c:v>125.52735413339516</c:v>
                </c:pt>
                <c:pt idx="35">
                  <c:v>122.50120867604829</c:v>
                </c:pt>
                <c:pt idx="36">
                  <c:v>119.56215341735756</c:v>
                </c:pt>
                <c:pt idx="37">
                  <c:v>116.62980537212223</c:v>
                </c:pt>
                <c:pt idx="38">
                  <c:v>113.72691802240365</c:v>
                </c:pt>
                <c:pt idx="39">
                  <c:v>110.83660185875539</c:v>
                </c:pt>
                <c:pt idx="40">
                  <c:v>107.97470555414316</c:v>
                </c:pt>
                <c:pt idx="41">
                  <c:v>107.64965713237365</c:v>
                </c:pt>
                <c:pt idx="42">
                  <c:v>107.39297554244106</c:v>
                </c:pt>
                <c:pt idx="43">
                  <c:v>107.14139913591893</c:v>
                </c:pt>
                <c:pt idx="44">
                  <c:v>106.86411293513086</c:v>
                </c:pt>
                <c:pt idx="45">
                  <c:v>106.57388722473453</c:v>
                </c:pt>
                <c:pt idx="46">
                  <c:v>106.25875129582064</c:v>
                </c:pt>
                <c:pt idx="47">
                  <c:v>105.88940956899646</c:v>
                </c:pt>
                <c:pt idx="48">
                  <c:v>105.47318473071914</c:v>
                </c:pt>
                <c:pt idx="49">
                  <c:v>105.10419339587264</c:v>
                </c:pt>
                <c:pt idx="50">
                  <c:v>104.74103005138278</c:v>
                </c:pt>
                <c:pt idx="51">
                  <c:v>104.38012479384111</c:v>
                </c:pt>
                <c:pt idx="52">
                  <c:v>104.0333507474534</c:v>
                </c:pt>
                <c:pt idx="53">
                  <c:v>103.68707345085312</c:v>
                </c:pt>
                <c:pt idx="54">
                  <c:v>103.37285800895575</c:v>
                </c:pt>
                <c:pt idx="55">
                  <c:v>103.13185815513381</c:v>
                </c:pt>
                <c:pt idx="56">
                  <c:v>102.88932709890494</c:v>
                </c:pt>
                <c:pt idx="57">
                  <c:v>102.63112664910832</c:v>
                </c:pt>
                <c:pt idx="58">
                  <c:v>102.35450392983481</c:v>
                </c:pt>
                <c:pt idx="59">
                  <c:v>102.06549629613269</c:v>
                </c:pt>
                <c:pt idx="60">
                  <c:v>101.71951987713496</c:v>
                </c:pt>
                <c:pt idx="61">
                  <c:v>101.3189423171988</c:v>
                </c:pt>
                <c:pt idx="62">
                  <c:v>100.97737341808269</c:v>
                </c:pt>
                <c:pt idx="63">
                  <c:v>100.63005218672311</c:v>
                </c:pt>
                <c:pt idx="64">
                  <c:v>100.29785187351544</c:v>
                </c:pt>
                <c:pt idx="65">
                  <c:v>99.966843518783492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F7-401B-A17D-03F0254CB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97844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.67375415042872355"/>
          <c:y val="0.28980092592592593"/>
          <c:w val="0.26126694445885063"/>
          <c:h val="0.42627777777777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14030189936403E-2"/>
          <c:y val="3.2337962962962964E-2"/>
          <c:w val="0.63278033525992616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Data'!$E$262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Data'!$H$262:$AV$262</c15:sqref>
                  </c15:fullRef>
                </c:ext>
              </c:extLst>
              <c:f>'Talnagögn | Numerical Data'!$H$262:$AO$262</c:f>
              <c:numCache>
                <c:formatCode>0</c:formatCode>
                <c:ptCount val="34"/>
                <c:pt idx="0">
                  <c:v>5808.567299901365</c:v>
                </c:pt>
                <c:pt idx="1">
                  <c:v>5798.108276693024</c:v>
                </c:pt>
                <c:pt idx="2">
                  <c:v>5784.9462193150048</c:v>
                </c:pt>
                <c:pt idx="3">
                  <c:v>5795.0389380795477</c:v>
                </c:pt>
                <c:pt idx="4">
                  <c:v>5785.1261647887832</c:v>
                </c:pt>
                <c:pt idx="5">
                  <c:v>5773.046446214571</c:v>
                </c:pt>
                <c:pt idx="6">
                  <c:v>5762.3389557358332</c:v>
                </c:pt>
                <c:pt idx="7">
                  <c:v>5760.3584580144707</c:v>
                </c:pt>
                <c:pt idx="8">
                  <c:v>5762.2125982412854</c:v>
                </c:pt>
                <c:pt idx="9">
                  <c:v>5770.9889745348746</c:v>
                </c:pt>
                <c:pt idx="10">
                  <c:v>5787.6671000300412</c:v>
                </c:pt>
                <c:pt idx="11">
                  <c:v>5797.2680714154385</c:v>
                </c:pt>
                <c:pt idx="12">
                  <c:v>5815.97962721984</c:v>
                </c:pt>
                <c:pt idx="13">
                  <c:v>5815.5657750504479</c:v>
                </c:pt>
                <c:pt idx="14">
                  <c:v>5817.1279396877444</c:v>
                </c:pt>
                <c:pt idx="15">
                  <c:v>5832.1892994846785</c:v>
                </c:pt>
                <c:pt idx="16">
                  <c:v>5883.5428268033929</c:v>
                </c:pt>
                <c:pt idx="17">
                  <c:v>5902.7314730349181</c:v>
                </c:pt>
                <c:pt idx="18">
                  <c:v>5944.753237075548</c:v>
                </c:pt>
                <c:pt idx="19">
                  <c:v>5943.7986166678711</c:v>
                </c:pt>
                <c:pt idx="20">
                  <c:v>5939.5778722804571</c:v>
                </c:pt>
                <c:pt idx="21">
                  <c:v>5935.2455513866707</c:v>
                </c:pt>
                <c:pt idx="22">
                  <c:v>5935.3138386721866</c:v>
                </c:pt>
                <c:pt idx="23">
                  <c:v>5937.8776668750379</c:v>
                </c:pt>
                <c:pt idx="24">
                  <c:v>5938.9102064353428</c:v>
                </c:pt>
                <c:pt idx="25">
                  <c:v>5939.2209913773531</c:v>
                </c:pt>
                <c:pt idx="26">
                  <c:v>5931.4268958443545</c:v>
                </c:pt>
                <c:pt idx="27">
                  <c:v>5926.2445172727867</c:v>
                </c:pt>
                <c:pt idx="28">
                  <c:v>5928.0153573816788</c:v>
                </c:pt>
                <c:pt idx="29">
                  <c:v>5926.7809703483372</c:v>
                </c:pt>
                <c:pt idx="30">
                  <c:v>5922.641318170864</c:v>
                </c:pt>
                <c:pt idx="31">
                  <c:v>5912.242419838768</c:v>
                </c:pt>
                <c:pt idx="32">
                  <c:v>5909.8714474822928</c:v>
                </c:pt>
                <c:pt idx="33">
                  <c:v>5918.4558807029171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97-48E3-8F57-1C8936B94F63}"/>
            </c:ext>
          </c:extLst>
        </c:ser>
        <c:ser>
          <c:idx val="1"/>
          <c:order val="1"/>
          <c:tx>
            <c:strRef>
              <c:f>'Talnagögn | Numerical Data'!$E$261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Data'!$H$261:$AV$261</c15:sqref>
                  </c15:fullRef>
                </c:ext>
              </c:extLst>
              <c:f>'Talnagögn | Numerical Data'!$H$261:$AO$261</c:f>
              <c:numCache>
                <c:formatCode>0</c:formatCode>
                <c:ptCount val="34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97-48E3-8F57-1C8936B94F63}"/>
            </c:ext>
          </c:extLst>
        </c:ser>
        <c:ser>
          <c:idx val="3"/>
          <c:order val="2"/>
          <c:tx>
            <c:strRef>
              <c:f>'Talnagögn | Numerical Data'!$E$263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Data'!$H$263:$AV$263</c15:sqref>
                  </c15:fullRef>
                </c:ext>
              </c:extLst>
              <c:f>'Talnagögn | Numerical Data'!$H$263:$AO$263</c:f>
              <c:numCache>
                <c:formatCode>0</c:formatCode>
                <c:ptCount val="34"/>
                <c:pt idx="0">
                  <c:v>807.03925391487917</c:v>
                </c:pt>
                <c:pt idx="1">
                  <c:v>818.51330787629354</c:v>
                </c:pt>
                <c:pt idx="2">
                  <c:v>817.97209358076339</c:v>
                </c:pt>
                <c:pt idx="3">
                  <c:v>815.10366450388108</c:v>
                </c:pt>
                <c:pt idx="4">
                  <c:v>814.66247479859339</c:v>
                </c:pt>
                <c:pt idx="5">
                  <c:v>813.7586198792319</c:v>
                </c:pt>
                <c:pt idx="6">
                  <c:v>816.69011766136418</c:v>
                </c:pt>
                <c:pt idx="7">
                  <c:v>814.65335625727846</c:v>
                </c:pt>
                <c:pt idx="8">
                  <c:v>811.49899148770078</c:v>
                </c:pt>
                <c:pt idx="9">
                  <c:v>807.53413094095072</c:v>
                </c:pt>
                <c:pt idx="10">
                  <c:v>801.84761008269152</c:v>
                </c:pt>
                <c:pt idx="11">
                  <c:v>798.60670819824509</c:v>
                </c:pt>
                <c:pt idx="12">
                  <c:v>793.5386528378034</c:v>
                </c:pt>
                <c:pt idx="13">
                  <c:v>790.77160727796127</c:v>
                </c:pt>
                <c:pt idx="14">
                  <c:v>787.67936555363326</c:v>
                </c:pt>
                <c:pt idx="15">
                  <c:v>782.70664649597597</c:v>
                </c:pt>
                <c:pt idx="16">
                  <c:v>775.93809219452351</c:v>
                </c:pt>
                <c:pt idx="17">
                  <c:v>765.72225939974362</c:v>
                </c:pt>
                <c:pt idx="18">
                  <c:v>757.51799575550922</c:v>
                </c:pt>
                <c:pt idx="19">
                  <c:v>754.53633997660654</c:v>
                </c:pt>
                <c:pt idx="20">
                  <c:v>751.19282232337741</c:v>
                </c:pt>
                <c:pt idx="21">
                  <c:v>742.24847149198297</c:v>
                </c:pt>
                <c:pt idx="22">
                  <c:v>738.81332508302125</c:v>
                </c:pt>
                <c:pt idx="23">
                  <c:v>735.42138600739008</c:v>
                </c:pt>
                <c:pt idx="24">
                  <c:v>732.21470966724371</c:v>
                </c:pt>
                <c:pt idx="25">
                  <c:v>728.89287556941395</c:v>
                </c:pt>
                <c:pt idx="26">
                  <c:v>723.96705145620217</c:v>
                </c:pt>
                <c:pt idx="27">
                  <c:v>720.62625629255945</c:v>
                </c:pt>
                <c:pt idx="28">
                  <c:v>717.08822889343503</c:v>
                </c:pt>
                <c:pt idx="29">
                  <c:v>714.10107761780637</c:v>
                </c:pt>
                <c:pt idx="30">
                  <c:v>711.66980929977797</c:v>
                </c:pt>
                <c:pt idx="31">
                  <c:v>708.64001908521459</c:v>
                </c:pt>
                <c:pt idx="32">
                  <c:v>705.51517967625205</c:v>
                </c:pt>
                <c:pt idx="33">
                  <c:v>702.08172893395476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97-48E3-8F57-1C8936B94F63}"/>
            </c:ext>
          </c:extLst>
        </c:ser>
        <c:ser>
          <c:idx val="5"/>
          <c:order val="3"/>
          <c:tx>
            <c:strRef>
              <c:f>'Talnagögn | Numerical Data'!$E$264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Data'!$H$264:$AV$264</c15:sqref>
                  </c15:fullRef>
                </c:ext>
              </c:extLst>
              <c:f>'Talnagögn | Numerical Data'!$H$264:$AO$264</c:f>
              <c:numCache>
                <c:formatCode>0</c:formatCode>
                <c:ptCount val="34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33.169603181596358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97-48E3-8F57-1C8936B94F63}"/>
            </c:ext>
          </c:extLst>
        </c:ser>
        <c:ser>
          <c:idx val="0"/>
          <c:order val="4"/>
          <c:tx>
            <c:strRef>
              <c:f>'Talnagögn | Numerical Data'!$E$260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Data'!$H$260:$AV$260</c15:sqref>
                  </c15:fullRef>
                </c:ext>
              </c:extLst>
              <c:f>'Talnagögn | Numerical Data'!$H$260:$AO$260</c:f>
              <c:numCache>
                <c:formatCode>0</c:formatCode>
                <c:ptCount val="34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97-48E3-8F57-1C8936B94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 val="autoZero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-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19906939583925"/>
          <c:y val="0.3179745370370371"/>
          <c:w val="0.16266399639864498"/>
          <c:h val="0.366990740740740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66100940679118E-2"/>
          <c:y val="3.151473533826004E-2"/>
          <c:w val="0.64059635335694709"/>
          <c:h val="0.88392019846387659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Data'!$E$336</c:f>
              <c:strCache>
                <c:ptCount val="1"/>
                <c:pt idx="0">
                  <c:v>LULUCF</c:v>
                </c:pt>
              </c:strCache>
            </c:strRef>
          </c:tx>
          <c:spPr>
            <a:ln w="28575" cap="rnd">
              <a:solidFill>
                <a:srgbClr val="63A28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Data'!$W$336:$AV$336</c15:sqref>
                  </c15:fullRef>
                </c:ext>
              </c:extLst>
              <c:f>'Talnagögn | Numerical Data'!$W$336:$AO$336</c:f>
              <c:numCache>
                <c:formatCode>0</c:formatCode>
                <c:ptCount val="19"/>
                <c:pt idx="0">
                  <c:v>8091.7267269509657</c:v>
                </c:pt>
                <c:pt idx="1">
                  <c:v>8135.1701428928063</c:v>
                </c:pt>
                <c:pt idx="2">
                  <c:v>8030.451820954705</c:v>
                </c:pt>
                <c:pt idx="3">
                  <c:v>8065.6670743415989</c:v>
                </c:pt>
                <c:pt idx="4">
                  <c:v>8117.3693936346281</c:v>
                </c:pt>
                <c:pt idx="5">
                  <c:v>8088.1843252997787</c:v>
                </c:pt>
                <c:pt idx="6">
                  <c:v>8063.4833201027086</c:v>
                </c:pt>
                <c:pt idx="7">
                  <c:v>8064.5392425745749</c:v>
                </c:pt>
                <c:pt idx="8">
                  <c:v>8061.7769053843185</c:v>
                </c:pt>
                <c:pt idx="9">
                  <c:v>8051.6816426605765</c:v>
                </c:pt>
                <c:pt idx="10">
                  <c:v>8039.3971026624204</c:v>
                </c:pt>
                <c:pt idx="11">
                  <c:v>8018.3786668449193</c:v>
                </c:pt>
                <c:pt idx="12">
                  <c:v>7987.5815574668504</c:v>
                </c:pt>
                <c:pt idx="13">
                  <c:v>7972.0593770061969</c:v>
                </c:pt>
                <c:pt idx="14">
                  <c:v>7982.4408800976125</c:v>
                </c:pt>
                <c:pt idx="15">
                  <c:v>7999.9250976595449</c:v>
                </c:pt>
                <c:pt idx="16">
                  <c:v>8003.3846929324436</c:v>
                </c:pt>
                <c:pt idx="17">
                  <c:v>7985.6990877259941</c:v>
                </c:pt>
                <c:pt idx="18">
                  <c:v>7985.0110491166906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B-4F43-B3F0-1AD41B4BAD54}"/>
            </c:ext>
          </c:extLst>
        </c:ser>
        <c:ser>
          <c:idx val="2"/>
          <c:order val="1"/>
          <c:tx>
            <c:strRef>
              <c:f>'Talnagögn | Numerical Data'!$E$335</c:f>
              <c:strCache>
                <c:ptCount val="1"/>
                <c:pt idx="0">
                  <c:v>ESR</c:v>
                </c:pt>
              </c:strCache>
            </c:strRef>
          </c:tx>
          <c:spPr>
            <a:ln w="28575" cap="rnd">
              <a:solidFill>
                <a:srgbClr val="23A5D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Data'!$W$335:$AV$335</c15:sqref>
                  </c15:fullRef>
                </c:ext>
              </c:extLst>
              <c:f>'Talnagögn | Numerical Data'!$W$335:$AO$335</c:f>
              <c:numCache>
                <c:formatCode>0</c:formatCode>
                <c:ptCount val="19"/>
                <c:pt idx="0">
                  <c:v>3249.9644086277672</c:v>
                </c:pt>
                <c:pt idx="1">
                  <c:v>3384.8277700767758</c:v>
                </c:pt>
                <c:pt idx="2">
                  <c:v>3555.9141285164278</c:v>
                </c:pt>
                <c:pt idx="3">
                  <c:v>3416.706622192346</c:v>
                </c:pt>
                <c:pt idx="4">
                  <c:v>3285.489951656145</c:v>
                </c:pt>
                <c:pt idx="5">
                  <c:v>3171.5049641490614</c:v>
                </c:pt>
                <c:pt idx="6">
                  <c:v>3061.6075460034394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3002.9388978098509</c:v>
                </c:pt>
                <c:pt idx="12">
                  <c:v>3036.8327619033612</c:v>
                </c:pt>
                <c:pt idx="13">
                  <c:v>3072.2478556891137</c:v>
                </c:pt>
                <c:pt idx="14">
                  <c:v>2980.7939695056102</c:v>
                </c:pt>
                <c:pt idx="15">
                  <c:v>2839.9333445934631</c:v>
                </c:pt>
                <c:pt idx="16">
                  <c:v>2880.4055923989213</c:v>
                </c:pt>
                <c:pt idx="17">
                  <c:v>2882.5553151680479</c:v>
                </c:pt>
                <c:pt idx="18">
                  <c:v>2811.175758043526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4B-4F43-B3F0-1AD41B4BAD54}"/>
            </c:ext>
          </c:extLst>
        </c:ser>
        <c:ser>
          <c:idx val="0"/>
          <c:order val="2"/>
          <c:tx>
            <c:strRef>
              <c:f>'Talnagögn | Numerical Data'!$E$333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ln w="28575" cap="rnd">
              <a:solidFill>
                <a:srgbClr val="C9689E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Data'!$W$333:$AV$333</c15:sqref>
                  </c15:fullRef>
                </c:ext>
              </c:extLst>
              <c:f>'Talnagögn | Numerical Data'!$W$333:$AO$333</c:f>
              <c:numCache>
                <c:formatCode>0</c:formatCode>
                <c:ptCount val="19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1414.5983388630546</c:v>
                </c:pt>
                <c:pt idx="3">
                  <c:v>1931.1151277677468</c:v>
                </c:pt>
                <c:pt idx="4">
                  <c:v>1764.1449942061058</c:v>
                </c:pt>
                <c:pt idx="5">
                  <c:v>1783.4334517036384</c:v>
                </c:pt>
                <c:pt idx="6">
                  <c:v>1680.8912393316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1801.5981907139039</c:v>
                </c:pt>
                <c:pt idx="11">
                  <c:v>1771.6683497563383</c:v>
                </c:pt>
                <c:pt idx="12">
                  <c:v>1824.7934949065466</c:v>
                </c:pt>
                <c:pt idx="13">
                  <c:v>1846.9543490538745</c:v>
                </c:pt>
                <c:pt idx="14">
                  <c:v>1788.0091929632458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4B-4F43-B3F0-1AD41B4BAD54}"/>
            </c:ext>
          </c:extLst>
        </c:ser>
        <c:ser>
          <c:idx val="1"/>
          <c:order val="3"/>
          <c:tx>
            <c:strRef>
              <c:f>'Talnagögn | Numerical Data'!$E$334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Data'!$W$334:$AV$334</c15:sqref>
                  </c15:fullRef>
                </c:ext>
              </c:extLst>
              <c:f>'Talnagögn | Numerical Data'!$W$334:$AO$334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4B-4F43-B3F0-1AD41B4BA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6786682635604342E-3"/>
              <c:y val="0.277266957330131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870182194294709"/>
          <c:y val="0.37559769950825084"/>
          <c:w val="0.23583205846078611"/>
          <c:h val="0.260465681087054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4.9918055555555542E-2"/>
          <c:w val="0.62762785719746195"/>
          <c:h val="0.83167592592592587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Data'!$E$260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Data'!$H$260:$AV$260</c:f>
              <c:numCache>
                <c:formatCode>0</c:formatCode>
                <c:ptCount val="41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9C-4FD5-B5BF-B6FE9C8B9619}"/>
            </c:ext>
          </c:extLst>
        </c:ser>
        <c:ser>
          <c:idx val="2"/>
          <c:order val="1"/>
          <c:tx>
            <c:strRef>
              <c:f>'Talnagögn | Numerical Data'!$E$262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Data'!$H$262:$AV$262</c:f>
              <c:numCache>
                <c:formatCode>0</c:formatCode>
                <c:ptCount val="41"/>
                <c:pt idx="0">
                  <c:v>5808.567299901365</c:v>
                </c:pt>
                <c:pt idx="1">
                  <c:v>5798.108276693024</c:v>
                </c:pt>
                <c:pt idx="2">
                  <c:v>5784.9462193150048</c:v>
                </c:pt>
                <c:pt idx="3">
                  <c:v>5795.0389380795477</c:v>
                </c:pt>
                <c:pt idx="4">
                  <c:v>5785.1261647887832</c:v>
                </c:pt>
                <c:pt idx="5">
                  <c:v>5773.046446214571</c:v>
                </c:pt>
                <c:pt idx="6">
                  <c:v>5762.3389557358332</c:v>
                </c:pt>
                <c:pt idx="7">
                  <c:v>5760.3584580144707</c:v>
                </c:pt>
                <c:pt idx="8">
                  <c:v>5762.2125982412854</c:v>
                </c:pt>
                <c:pt idx="9">
                  <c:v>5770.9889745348746</c:v>
                </c:pt>
                <c:pt idx="10">
                  <c:v>5787.6671000300412</c:v>
                </c:pt>
                <c:pt idx="11">
                  <c:v>5797.2680714154385</c:v>
                </c:pt>
                <c:pt idx="12">
                  <c:v>5815.97962721984</c:v>
                </c:pt>
                <c:pt idx="13">
                  <c:v>5815.5657750504479</c:v>
                </c:pt>
                <c:pt idx="14">
                  <c:v>5817.1279396877444</c:v>
                </c:pt>
                <c:pt idx="15">
                  <c:v>5832.1892994846785</c:v>
                </c:pt>
                <c:pt idx="16">
                  <c:v>5883.5428268033929</c:v>
                </c:pt>
                <c:pt idx="17">
                  <c:v>5902.7314730349181</c:v>
                </c:pt>
                <c:pt idx="18">
                  <c:v>5944.753237075548</c:v>
                </c:pt>
                <c:pt idx="19">
                  <c:v>5943.7986166678711</c:v>
                </c:pt>
                <c:pt idx="20">
                  <c:v>5939.5778722804571</c:v>
                </c:pt>
                <c:pt idx="21">
                  <c:v>5935.2455513866707</c:v>
                </c:pt>
                <c:pt idx="22">
                  <c:v>5935.3138386721866</c:v>
                </c:pt>
                <c:pt idx="23">
                  <c:v>5937.8776668750379</c:v>
                </c:pt>
                <c:pt idx="24">
                  <c:v>5938.9102064353428</c:v>
                </c:pt>
                <c:pt idx="25">
                  <c:v>5939.2209913773531</c:v>
                </c:pt>
                <c:pt idx="26">
                  <c:v>5931.4268958443545</c:v>
                </c:pt>
                <c:pt idx="27">
                  <c:v>5926.2445172727867</c:v>
                </c:pt>
                <c:pt idx="28">
                  <c:v>5928.0153573816788</c:v>
                </c:pt>
                <c:pt idx="29">
                  <c:v>5926.7809703483372</c:v>
                </c:pt>
                <c:pt idx="30">
                  <c:v>5922.641318170864</c:v>
                </c:pt>
                <c:pt idx="31">
                  <c:v>5912.242419838768</c:v>
                </c:pt>
                <c:pt idx="32">
                  <c:v>5909.8714474822928</c:v>
                </c:pt>
                <c:pt idx="33">
                  <c:v>5918.4558807029171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9C-4FD5-B5BF-B6FE9C8B9619}"/>
            </c:ext>
          </c:extLst>
        </c:ser>
        <c:ser>
          <c:idx val="1"/>
          <c:order val="2"/>
          <c:tx>
            <c:strRef>
              <c:f>'Talnagögn | Numerical Data'!$E$261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Data'!$H$261:$AV$261</c:f>
              <c:numCache>
                <c:formatCode>0</c:formatCode>
                <c:ptCount val="41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9C-4FD5-B5BF-B6FE9C8B9619}"/>
            </c:ext>
          </c:extLst>
        </c:ser>
        <c:ser>
          <c:idx val="3"/>
          <c:order val="3"/>
          <c:tx>
            <c:strRef>
              <c:f>'Talnagögn | Numerical Data'!$E$263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Data'!$H$263:$AV$263</c:f>
              <c:numCache>
                <c:formatCode>0</c:formatCode>
                <c:ptCount val="41"/>
                <c:pt idx="0">
                  <c:v>807.03925391487917</c:v>
                </c:pt>
                <c:pt idx="1">
                  <c:v>818.51330787629354</c:v>
                </c:pt>
                <c:pt idx="2">
                  <c:v>817.97209358076339</c:v>
                </c:pt>
                <c:pt idx="3">
                  <c:v>815.10366450388108</c:v>
                </c:pt>
                <c:pt idx="4">
                  <c:v>814.66247479859339</c:v>
                </c:pt>
                <c:pt idx="5">
                  <c:v>813.7586198792319</c:v>
                </c:pt>
                <c:pt idx="6">
                  <c:v>816.69011766136418</c:v>
                </c:pt>
                <c:pt idx="7">
                  <c:v>814.65335625727846</c:v>
                </c:pt>
                <c:pt idx="8">
                  <c:v>811.49899148770078</c:v>
                </c:pt>
                <c:pt idx="9">
                  <c:v>807.53413094095072</c:v>
                </c:pt>
                <c:pt idx="10">
                  <c:v>801.84761008269152</c:v>
                </c:pt>
                <c:pt idx="11">
                  <c:v>798.60670819824509</c:v>
                </c:pt>
                <c:pt idx="12">
                  <c:v>793.5386528378034</c:v>
                </c:pt>
                <c:pt idx="13">
                  <c:v>790.77160727796127</c:v>
                </c:pt>
                <c:pt idx="14">
                  <c:v>787.67936555363326</c:v>
                </c:pt>
                <c:pt idx="15">
                  <c:v>782.70664649597597</c:v>
                </c:pt>
                <c:pt idx="16">
                  <c:v>775.93809219452351</c:v>
                </c:pt>
                <c:pt idx="17">
                  <c:v>765.72225939974362</c:v>
                </c:pt>
                <c:pt idx="18">
                  <c:v>757.51799575550922</c:v>
                </c:pt>
                <c:pt idx="19">
                  <c:v>754.53633997660654</c:v>
                </c:pt>
                <c:pt idx="20">
                  <c:v>751.19282232337741</c:v>
                </c:pt>
                <c:pt idx="21">
                  <c:v>742.24847149198297</c:v>
                </c:pt>
                <c:pt idx="22">
                  <c:v>738.81332508302125</c:v>
                </c:pt>
                <c:pt idx="23">
                  <c:v>735.42138600739008</c:v>
                </c:pt>
                <c:pt idx="24">
                  <c:v>732.21470966724371</c:v>
                </c:pt>
                <c:pt idx="25">
                  <c:v>728.89287556941395</c:v>
                </c:pt>
                <c:pt idx="26">
                  <c:v>723.96705145620217</c:v>
                </c:pt>
                <c:pt idx="27">
                  <c:v>720.62625629255945</c:v>
                </c:pt>
                <c:pt idx="28">
                  <c:v>717.08822889343503</c:v>
                </c:pt>
                <c:pt idx="29">
                  <c:v>714.10107761780637</c:v>
                </c:pt>
                <c:pt idx="30">
                  <c:v>711.66980929977797</c:v>
                </c:pt>
                <c:pt idx="31">
                  <c:v>708.64001908521459</c:v>
                </c:pt>
                <c:pt idx="32">
                  <c:v>705.51517967625205</c:v>
                </c:pt>
                <c:pt idx="33">
                  <c:v>702.08172893395476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9C-4FD5-B5BF-B6FE9C8B9619}"/>
            </c:ext>
          </c:extLst>
        </c:ser>
        <c:ser>
          <c:idx val="5"/>
          <c:order val="4"/>
          <c:tx>
            <c:strRef>
              <c:f>'Talnagögn | Numerical Data'!$E$264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Data'!$H$264:$AV$264</c:f>
              <c:numCache>
                <c:formatCode>0</c:formatCode>
                <c:ptCount val="41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33.169603181596358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9C-4FD5-B5BF-B6FE9C8B9619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Data'!$H$268:$BU$268</c:f>
              <c:numCache>
                <c:formatCode>0</c:formatCode>
                <c:ptCount val="66"/>
                <c:pt idx="33">
                  <c:v>-553.69612674802886</c:v>
                </c:pt>
                <c:pt idx="34">
                  <c:v>-548.98804168208767</c:v>
                </c:pt>
                <c:pt idx="35">
                  <c:v>-563.86874949911191</c:v>
                </c:pt>
                <c:pt idx="36">
                  <c:v>-582.05188080455719</c:v>
                </c:pt>
                <c:pt idx="37">
                  <c:v>-602.08454630966605</c:v>
                </c:pt>
                <c:pt idx="38">
                  <c:v>-625.17238211862377</c:v>
                </c:pt>
                <c:pt idx="39">
                  <c:v>-651.37901684439203</c:v>
                </c:pt>
                <c:pt idx="40">
                  <c:v>-677.01960892627744</c:v>
                </c:pt>
                <c:pt idx="41">
                  <c:v>-707.2088143571566</c:v>
                </c:pt>
                <c:pt idx="42">
                  <c:v>-739.40279433922387</c:v>
                </c:pt>
                <c:pt idx="43">
                  <c:v>-776.34808185846487</c:v>
                </c:pt>
                <c:pt idx="44">
                  <c:v>-815.3837994147234</c:v>
                </c:pt>
                <c:pt idx="45">
                  <c:v>-853.11427896222949</c:v>
                </c:pt>
                <c:pt idx="46">
                  <c:v>-897.55846825001834</c:v>
                </c:pt>
                <c:pt idx="47">
                  <c:v>-943.27226102375448</c:v>
                </c:pt>
                <c:pt idx="48">
                  <c:v>-990.47937781359042</c:v>
                </c:pt>
                <c:pt idx="49">
                  <c:v>-1041.8517947895573</c:v>
                </c:pt>
                <c:pt idx="50">
                  <c:v>-1093.0216366569603</c:v>
                </c:pt>
                <c:pt idx="51">
                  <c:v>-1149.8708226271704</c:v>
                </c:pt>
                <c:pt idx="52">
                  <c:v>-1207.6023359050159</c:v>
                </c:pt>
                <c:pt idx="53">
                  <c:v>-1270.2965527372173</c:v>
                </c:pt>
                <c:pt idx="54">
                  <c:v>-1340.0128495860249</c:v>
                </c:pt>
                <c:pt idx="55">
                  <c:v>-1406.4827706837609</c:v>
                </c:pt>
                <c:pt idx="56">
                  <c:v>-1483.6677201425821</c:v>
                </c:pt>
                <c:pt idx="57">
                  <c:v>-1562.6731418497966</c:v>
                </c:pt>
                <c:pt idx="58">
                  <c:v>-1642.3378336028813</c:v>
                </c:pt>
                <c:pt idx="59">
                  <c:v>-1725.8067612564068</c:v>
                </c:pt>
                <c:pt idx="60">
                  <c:v>-1810.331326276882</c:v>
                </c:pt>
                <c:pt idx="61">
                  <c:v>-1900.6964094235043</c:v>
                </c:pt>
                <c:pt idx="62">
                  <c:v>-1986.4179372012429</c:v>
                </c:pt>
                <c:pt idx="63">
                  <c:v>-2074.8129906425515</c:v>
                </c:pt>
                <c:pt idx="64">
                  <c:v>-2167.669271317282</c:v>
                </c:pt>
                <c:pt idx="65">
                  <c:v>-2257.1864190459032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9C-4FD5-B5BF-B6FE9C8B9619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Data'!$H$270:$BU$270</c:f>
              <c:numCache>
                <c:formatCode>0</c:formatCode>
                <c:ptCount val="66"/>
                <c:pt idx="33">
                  <c:v>5918.4558807029171</c:v>
                </c:pt>
                <c:pt idx="34">
                  <c:v>5912.3284131231048</c:v>
                </c:pt>
                <c:pt idx="35">
                  <c:v>5888.2332403040964</c:v>
                </c:pt>
                <c:pt idx="36">
                  <c:v>5863.4762218226133</c:v>
                </c:pt>
                <c:pt idx="37">
                  <c:v>5840.412091049905</c:v>
                </c:pt>
                <c:pt idx="38">
                  <c:v>5817.7093786903733</c:v>
                </c:pt>
                <c:pt idx="39">
                  <c:v>5794.7318142532959</c:v>
                </c:pt>
                <c:pt idx="40">
                  <c:v>5773.9472010384816</c:v>
                </c:pt>
                <c:pt idx="41">
                  <c:v>5753.0519454942414</c:v>
                </c:pt>
                <c:pt idx="42">
                  <c:v>5732.9706679689552</c:v>
                </c:pt>
                <c:pt idx="43">
                  <c:v>5716.5229917140368</c:v>
                </c:pt>
                <c:pt idx="44">
                  <c:v>5705.7447898867986</c:v>
                </c:pt>
                <c:pt idx="45">
                  <c:v>5700.9746669331016</c:v>
                </c:pt>
                <c:pt idx="46">
                  <c:v>5696.215560302142</c:v>
                </c:pt>
                <c:pt idx="47">
                  <c:v>5723.8388568872051</c:v>
                </c:pt>
                <c:pt idx="48">
                  <c:v>5718.1803134978773</c:v>
                </c:pt>
                <c:pt idx="49">
                  <c:v>5712.5896458624084</c:v>
                </c:pt>
                <c:pt idx="50">
                  <c:v>5707.8741386826368</c:v>
                </c:pt>
                <c:pt idx="51">
                  <c:v>5695.77399247838</c:v>
                </c:pt>
                <c:pt idx="52">
                  <c:v>5682.0996197473969</c:v>
                </c:pt>
                <c:pt idx="53">
                  <c:v>5666.5038749148471</c:v>
                </c:pt>
                <c:pt idx="54">
                  <c:v>5651.8336592087608</c:v>
                </c:pt>
                <c:pt idx="55">
                  <c:v>5638.1641355026768</c:v>
                </c:pt>
                <c:pt idx="56">
                  <c:v>5624.2275097965921</c:v>
                </c:pt>
                <c:pt idx="57">
                  <c:v>5609.8889770905053</c:v>
                </c:pt>
                <c:pt idx="58">
                  <c:v>5596.2123473844204</c:v>
                </c:pt>
                <c:pt idx="59">
                  <c:v>5581.0388596783341</c:v>
                </c:pt>
                <c:pt idx="60">
                  <c:v>5560.4259170722507</c:v>
                </c:pt>
                <c:pt idx="61">
                  <c:v>5540.3917372661654</c:v>
                </c:pt>
                <c:pt idx="62">
                  <c:v>5522.1108166600798</c:v>
                </c:pt>
                <c:pt idx="63">
                  <c:v>5502.1854840539927</c:v>
                </c:pt>
                <c:pt idx="64">
                  <c:v>5485.5431234479092</c:v>
                </c:pt>
                <c:pt idx="65">
                  <c:v>5470.8898576418233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9C-4FD5-B5BF-B6FE9C8B9619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Data'!$H$269:$BU$269</c:f>
              <c:numCache>
                <c:formatCode>0</c:formatCode>
                <c:ptCount val="66"/>
                <c:pt idx="33">
                  <c:v>1887.3239808308297</c:v>
                </c:pt>
                <c:pt idx="34">
                  <c:v>1904.8811133888016</c:v>
                </c:pt>
                <c:pt idx="35">
                  <c:v>1922.4382459469305</c:v>
                </c:pt>
                <c:pt idx="36">
                  <c:v>1939.9953785050595</c:v>
                </c:pt>
                <c:pt idx="37">
                  <c:v>1957.5525110631884</c:v>
                </c:pt>
                <c:pt idx="38">
                  <c:v>1975.1096436213172</c:v>
                </c:pt>
                <c:pt idx="39">
                  <c:v>1991.8601497948134</c:v>
                </c:pt>
                <c:pt idx="40">
                  <c:v>2008.6106559683099</c:v>
                </c:pt>
                <c:pt idx="41">
                  <c:v>2025.3611621418061</c:v>
                </c:pt>
                <c:pt idx="42">
                  <c:v>2042.1116683153025</c:v>
                </c:pt>
                <c:pt idx="43">
                  <c:v>2058.8621744887987</c:v>
                </c:pt>
                <c:pt idx="44">
                  <c:v>2075.612680662296</c:v>
                </c:pt>
                <c:pt idx="45">
                  <c:v>2092.363186835792</c:v>
                </c:pt>
                <c:pt idx="46">
                  <c:v>2109.113693009288</c:v>
                </c:pt>
                <c:pt idx="47">
                  <c:v>2125.8641991827849</c:v>
                </c:pt>
                <c:pt idx="48">
                  <c:v>2142.6147053562809</c:v>
                </c:pt>
                <c:pt idx="49">
                  <c:v>2159.3652115297773</c:v>
                </c:pt>
                <c:pt idx="50">
                  <c:v>2176.1157177032737</c:v>
                </c:pt>
                <c:pt idx="51">
                  <c:v>2192.8662238767706</c:v>
                </c:pt>
                <c:pt idx="52">
                  <c:v>2209.6167300502671</c:v>
                </c:pt>
                <c:pt idx="53">
                  <c:v>2226.3672362237635</c:v>
                </c:pt>
                <c:pt idx="54">
                  <c:v>2243.1177423972599</c:v>
                </c:pt>
                <c:pt idx="55">
                  <c:v>2259.8682485707564</c:v>
                </c:pt>
                <c:pt idx="56">
                  <c:v>2276.6187547442523</c:v>
                </c:pt>
                <c:pt idx="57">
                  <c:v>2293.3692609177488</c:v>
                </c:pt>
                <c:pt idx="58">
                  <c:v>2310.1197670912452</c:v>
                </c:pt>
                <c:pt idx="59">
                  <c:v>2326.8702732647421</c:v>
                </c:pt>
                <c:pt idx="60">
                  <c:v>2343.6207794382385</c:v>
                </c:pt>
                <c:pt idx="61">
                  <c:v>2360.3712856117349</c:v>
                </c:pt>
                <c:pt idx="62">
                  <c:v>2377.1217917852318</c:v>
                </c:pt>
                <c:pt idx="63">
                  <c:v>2393.8722979587278</c:v>
                </c:pt>
                <c:pt idx="64">
                  <c:v>2410.6228041322242</c:v>
                </c:pt>
                <c:pt idx="65">
                  <c:v>2427.3733103057207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9C-4FD5-B5BF-B6FE9C8B9619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Data'!$H$271:$BU$271</c:f>
              <c:numCache>
                <c:formatCode>0</c:formatCode>
                <c:ptCount val="66"/>
                <c:pt idx="33">
                  <c:v>702.08172893395476</c:v>
                </c:pt>
                <c:pt idx="34">
                  <c:v>698.67710451569837</c:v>
                </c:pt>
                <c:pt idx="35">
                  <c:v>697.44293344006928</c:v>
                </c:pt>
                <c:pt idx="36">
                  <c:v>696.20876236443996</c:v>
                </c:pt>
                <c:pt idx="37">
                  <c:v>694.48336626686944</c:v>
                </c:pt>
                <c:pt idx="38">
                  <c:v>693.24919519123989</c:v>
                </c:pt>
                <c:pt idx="39">
                  <c:v>691.83054753294937</c:v>
                </c:pt>
                <c:pt idx="40">
                  <c:v>690.53533245732001</c:v>
                </c:pt>
                <c:pt idx="41">
                  <c:v>689.23689071502417</c:v>
                </c:pt>
                <c:pt idx="42">
                  <c:v>687.94167563939504</c:v>
                </c:pt>
                <c:pt idx="43">
                  <c:v>686.64646056376557</c:v>
                </c:pt>
                <c:pt idx="44">
                  <c:v>685.23172887279725</c:v>
                </c:pt>
                <c:pt idx="45">
                  <c:v>683.93651379716789</c:v>
                </c:pt>
                <c:pt idx="46">
                  <c:v>682.63204973653865</c:v>
                </c:pt>
                <c:pt idx="47">
                  <c:v>681.3368346609094</c:v>
                </c:pt>
                <c:pt idx="48">
                  <c:v>680.04161958528005</c:v>
                </c:pt>
                <c:pt idx="49">
                  <c:v>678.7464045096508</c:v>
                </c:pt>
                <c:pt idx="50">
                  <c:v>677.4511894340219</c:v>
                </c:pt>
                <c:pt idx="51">
                  <c:v>676.15597435839231</c:v>
                </c:pt>
                <c:pt idx="52">
                  <c:v>674.86075928276296</c:v>
                </c:pt>
                <c:pt idx="53">
                  <c:v>673.56554420713405</c:v>
                </c:pt>
                <c:pt idx="54">
                  <c:v>672.2703291315047</c:v>
                </c:pt>
                <c:pt idx="55">
                  <c:v>670.97511405587511</c:v>
                </c:pt>
                <c:pt idx="56">
                  <c:v>669.67989898024598</c:v>
                </c:pt>
                <c:pt idx="57">
                  <c:v>668.38468390461685</c:v>
                </c:pt>
                <c:pt idx="58">
                  <c:v>667.08946882898772</c:v>
                </c:pt>
                <c:pt idx="59">
                  <c:v>665.79425375335848</c:v>
                </c:pt>
                <c:pt idx="60">
                  <c:v>664.49903867772923</c:v>
                </c:pt>
                <c:pt idx="61">
                  <c:v>663.20382360209987</c:v>
                </c:pt>
                <c:pt idx="62">
                  <c:v>661.90860852647074</c:v>
                </c:pt>
                <c:pt idx="63">
                  <c:v>660.6133934508415</c:v>
                </c:pt>
                <c:pt idx="64">
                  <c:v>659.31817837521203</c:v>
                </c:pt>
                <c:pt idx="65">
                  <c:v>658.0229632995829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9C-4FD5-B5BF-B6FE9C8B9619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Data'!$H$272:$BU$272</c:f>
              <c:numCache>
                <c:formatCode>0</c:formatCode>
                <c:ptCount val="66"/>
                <c:pt idx="33">
                  <c:v>30.845585397018112</c:v>
                </c:pt>
                <c:pt idx="34">
                  <c:v>35.557848980364724</c:v>
                </c:pt>
                <c:pt idx="35">
                  <c:v>34.74687975625875</c:v>
                </c:pt>
                <c:pt idx="36">
                  <c:v>34.88666458517946</c:v>
                </c:pt>
                <c:pt idx="37">
                  <c:v>33.85326857310065</c:v>
                </c:pt>
                <c:pt idx="38">
                  <c:v>34.018409590683405</c:v>
                </c:pt>
                <c:pt idx="39">
                  <c:v>32.991343334885642</c:v>
                </c:pt>
                <c:pt idx="40">
                  <c:v>34.592016513448471</c:v>
                </c:pt>
                <c:pt idx="41">
                  <c:v>34.641029559126764</c:v>
                </c:pt>
                <c:pt idx="42">
                  <c:v>35.998671825444035</c:v>
                </c:pt>
                <c:pt idx="43">
                  <c:v>36.395587364439962</c:v>
                </c:pt>
                <c:pt idx="44">
                  <c:v>37.752885196004172</c:v>
                </c:pt>
                <c:pt idx="45">
                  <c:v>38.081751209809227</c:v>
                </c:pt>
                <c:pt idx="46">
                  <c:v>39.060592246542001</c:v>
                </c:pt>
                <c:pt idx="47">
                  <c:v>39.265769845741488</c:v>
                </c:pt>
                <c:pt idx="48">
                  <c:v>40.336792558086017</c:v>
                </c:pt>
                <c:pt idx="49">
                  <c:v>39.783525904284943</c:v>
                </c:pt>
                <c:pt idx="50">
                  <c:v>39.765483086159293</c:v>
                </c:pt>
                <c:pt idx="51">
                  <c:v>38.781443935187781</c:v>
                </c:pt>
                <c:pt idx="52">
                  <c:v>38.157887231044697</c:v>
                </c:pt>
                <c:pt idx="53">
                  <c:v>37.647231945939893</c:v>
                </c:pt>
                <c:pt idx="54">
                  <c:v>36.68359852633057</c:v>
                </c:pt>
                <c:pt idx="55">
                  <c:v>35.930948571763111</c:v>
                </c:pt>
                <c:pt idx="56">
                  <c:v>34.574065850800253</c:v>
                </c:pt>
                <c:pt idx="57">
                  <c:v>32.314409811318001</c:v>
                </c:pt>
                <c:pt idx="58">
                  <c:v>32.655567106788112</c:v>
                </c:pt>
                <c:pt idx="59">
                  <c:v>30.0098678923232</c:v>
                </c:pt>
                <c:pt idx="60">
                  <c:v>30.303934325002047</c:v>
                </c:pt>
                <c:pt idx="61">
                  <c:v>27.440186050198463</c:v>
                </c:pt>
                <c:pt idx="62">
                  <c:v>28.056277092252458</c:v>
                </c:pt>
                <c:pt idx="63">
                  <c:v>25.312964282808935</c:v>
                </c:pt>
                <c:pt idx="64">
                  <c:v>24.93736906238064</c:v>
                </c:pt>
                <c:pt idx="65">
                  <c:v>22.718380074227753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9C-4FD5-B5BF-B6FE9C8B9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5110389113982112"/>
          <c:y val="0.31503472222222223"/>
          <c:w val="0.1608635578583765"/>
          <c:h val="0.390509259259259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08740998359544E-2"/>
          <c:y val="3.2337962962962964E-2"/>
          <c:w val="0.58752427946823549"/>
          <c:h val="0.88088796296296301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Data'!$E$283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Data'!$H$283:$AV$283</c15:sqref>
                  </c15:fullRef>
                </c:ext>
              </c:extLst>
              <c:f>'Talnagögn | Numerical Data'!$H$283:$AO$283</c:f>
              <c:numCache>
                <c:formatCode>0</c:formatCode>
                <c:ptCount val="34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229.1106888659962</c:v>
                </c:pt>
                <c:pt idx="31">
                  <c:v>225.01508866447509</c:v>
                </c:pt>
                <c:pt idx="32">
                  <c:v>214.74507863588011</c:v>
                </c:pt>
                <c:pt idx="33">
                  <c:v>201.26070771553427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19-493F-AA4D-D4D753E78BFA}"/>
            </c:ext>
          </c:extLst>
        </c:ser>
        <c:ser>
          <c:idx val="3"/>
          <c:order val="1"/>
          <c:tx>
            <c:strRef>
              <c:f>'Talnagögn | Numerical Data'!$E$286</c:f>
              <c:strCache>
                <c:ptCount val="1"/>
                <c:pt idx="0">
                  <c:v>Wastewater Treatment and Discharge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Data'!$H$286:$AV$286</c15:sqref>
                  </c15:fullRef>
                </c:ext>
              </c:extLst>
              <c:f>'Talnagögn | Numerical Data'!$H$286:$AO$286</c:f>
              <c:numCache>
                <c:formatCode>0</c:formatCode>
                <c:ptCount val="34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19-493F-AA4D-D4D753E78BFA}"/>
            </c:ext>
          </c:extLst>
        </c:ser>
        <c:ser>
          <c:idx val="2"/>
          <c:order val="2"/>
          <c:tx>
            <c:strRef>
              <c:f>'Talnagögn | Numerical Data'!$E$285</c:f>
              <c:strCache>
                <c:ptCount val="1"/>
                <c:pt idx="0">
                  <c:v>Incineration and Open Burning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Data'!$H$285:$AV$285</c15:sqref>
                  </c15:fullRef>
                </c:ext>
              </c:extLst>
              <c:f>'Talnagögn | Numerical Data'!$H$285:$AO$285</c:f>
              <c:numCache>
                <c:formatCode>0</c:formatCode>
                <c:ptCount val="34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19-493F-AA4D-D4D753E78BFA}"/>
            </c:ext>
          </c:extLst>
        </c:ser>
        <c:ser>
          <c:idx val="1"/>
          <c:order val="3"/>
          <c:tx>
            <c:strRef>
              <c:f>'Talnagögn | Numerical Data'!$E$284</c:f>
              <c:strCache>
                <c:ptCount val="1"/>
                <c:pt idx="0">
                  <c:v>Biological Treatment of Solid Waste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Data'!$H$284:$AV$284</c15:sqref>
                  </c15:fullRef>
                </c:ext>
              </c:extLst>
              <c:f>'Talnagögn | Numerical Data'!$H$284:$AO$284</c:f>
              <c:numCache>
                <c:formatCode>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0.35119999999999996</c:v>
                </c:pt>
                <c:pt idx="6" formatCode="0.00">
                  <c:v>0.35119999999999996</c:v>
                </c:pt>
                <c:pt idx="7" formatCode="0.00">
                  <c:v>0.35119999999999996</c:v>
                </c:pt>
                <c:pt idx="8" formatCode="0.00">
                  <c:v>0.35119999999999996</c:v>
                </c:pt>
                <c:pt idx="9" formatCode="0.00">
                  <c:v>0.35119999999999996</c:v>
                </c:pt>
                <c:pt idx="10" formatCode="0.00">
                  <c:v>0.35119999999999996</c:v>
                </c:pt>
                <c:pt idx="11" formatCode="0.00">
                  <c:v>0.35119999999999996</c:v>
                </c:pt>
                <c:pt idx="12" formatCode="0.00">
                  <c:v>0.35119999999999996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1.4047999999999998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19-493F-AA4D-D4D753E78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7.763080491046463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008983432503024"/>
          <c:y val="0.36084722222222221"/>
          <c:w val="0.3009929685208898"/>
          <c:h val="0.30476388888888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512299598913768E-2"/>
          <c:y val="3.2337962962962964E-2"/>
          <c:w val="0.5968686726659167"/>
          <c:h val="0.88088796296296301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Data'!$E$283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Data'!$H$283:$AV$283</c:f>
              <c:numCache>
                <c:formatCode>0</c:formatCode>
                <c:ptCount val="41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229.1106888659962</c:v>
                </c:pt>
                <c:pt idx="31">
                  <c:v>225.01508866447509</c:v>
                </c:pt>
                <c:pt idx="32">
                  <c:v>214.74507863588011</c:v>
                </c:pt>
                <c:pt idx="33">
                  <c:v>201.26070771553427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C7-450B-8A14-1B4992D4A542}"/>
            </c:ext>
          </c:extLst>
        </c:ser>
        <c:ser>
          <c:idx val="3"/>
          <c:order val="1"/>
          <c:tx>
            <c:strRef>
              <c:f>'Talnagögn | Numerical Data'!$E$286</c:f>
              <c:strCache>
                <c:ptCount val="1"/>
                <c:pt idx="0">
                  <c:v>Wastewater Treatment and Discharge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Data'!$H$286:$AV$286</c:f>
              <c:numCache>
                <c:formatCode>0</c:formatCode>
                <c:ptCount val="41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C7-450B-8A14-1B4992D4A542}"/>
            </c:ext>
          </c:extLst>
        </c:ser>
        <c:ser>
          <c:idx val="2"/>
          <c:order val="2"/>
          <c:tx>
            <c:strRef>
              <c:f>'Talnagögn | Numerical Data'!$E$285</c:f>
              <c:strCache>
                <c:ptCount val="1"/>
                <c:pt idx="0">
                  <c:v>Incineration and Open Burning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Data'!$H$285:$AV$285</c:f>
              <c:numCache>
                <c:formatCode>0</c:formatCode>
                <c:ptCount val="41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C7-450B-8A14-1B4992D4A542}"/>
            </c:ext>
          </c:extLst>
        </c:ser>
        <c:ser>
          <c:idx val="1"/>
          <c:order val="3"/>
          <c:tx>
            <c:strRef>
              <c:f>'Talnagögn | Numerical Data'!$E$284</c:f>
              <c:strCache>
                <c:ptCount val="1"/>
                <c:pt idx="0">
                  <c:v>Biological Treatment of Solid Waste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Data'!$H$284:$AV$284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0.35119999999999996</c:v>
                </c:pt>
                <c:pt idx="6" formatCode="0.00">
                  <c:v>0.35119999999999996</c:v>
                </c:pt>
                <c:pt idx="7" formatCode="0.00">
                  <c:v>0.35119999999999996</c:v>
                </c:pt>
                <c:pt idx="8" formatCode="0.00">
                  <c:v>0.35119999999999996</c:v>
                </c:pt>
                <c:pt idx="9" formatCode="0.00">
                  <c:v>0.35119999999999996</c:v>
                </c:pt>
                <c:pt idx="10" formatCode="0.00">
                  <c:v>0.35119999999999996</c:v>
                </c:pt>
                <c:pt idx="11" formatCode="0.00">
                  <c:v>0.35119999999999996</c:v>
                </c:pt>
                <c:pt idx="12" formatCode="0.00">
                  <c:v>0.35119999999999996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1.4047999999999998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C7-450B-8A14-1B4992D4A542}"/>
            </c:ext>
          </c:extLst>
        </c:ser>
        <c:ser>
          <c:idx val="4"/>
          <c:order val="4"/>
          <c:tx>
            <c:v>Urðun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chemeClr val="bg2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47C7-450B-8A14-1B4992D4A542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Data'!$H$297:$BU$297</c:f>
              <c:numCache>
                <c:formatCode>0</c:formatCode>
                <c:ptCount val="66"/>
                <c:pt idx="33">
                  <c:v>201.26070771553427</c:v>
                </c:pt>
                <c:pt idx="34">
                  <c:v>167.25478885358501</c:v>
                </c:pt>
                <c:pt idx="35">
                  <c:v>149.51317383355135</c:v>
                </c:pt>
                <c:pt idx="36">
                  <c:v>133.73848826698719</c:v>
                </c:pt>
                <c:pt idx="37">
                  <c:v>121.53483401406143</c:v>
                </c:pt>
                <c:pt idx="38">
                  <c:v>117.19460457179039</c:v>
                </c:pt>
                <c:pt idx="39">
                  <c:v>111.05414474251995</c:v>
                </c:pt>
                <c:pt idx="40">
                  <c:v>105.37648691861162</c:v>
                </c:pt>
                <c:pt idx="41">
                  <c:v>91.965630859271769</c:v>
                </c:pt>
                <c:pt idx="42">
                  <c:v>85.599112478956442</c:v>
                </c:pt>
                <c:pt idx="43">
                  <c:v>80.66929916939786</c:v>
                </c:pt>
                <c:pt idx="44">
                  <c:v>76.970300453790273</c:v>
                </c:pt>
                <c:pt idx="45">
                  <c:v>74.327258959368294</c:v>
                </c:pt>
                <c:pt idx="46">
                  <c:v>72.259720914399182</c:v>
                </c:pt>
                <c:pt idx="47">
                  <c:v>65.916148750816987</c:v>
                </c:pt>
                <c:pt idx="48">
                  <c:v>60.250585106924987</c:v>
                </c:pt>
                <c:pt idx="49">
                  <c:v>55.173447778249333</c:v>
                </c:pt>
                <c:pt idx="50">
                  <c:v>50.608612313237522</c:v>
                </c:pt>
                <c:pt idx="51">
                  <c:v>46.491258253962158</c:v>
                </c:pt>
                <c:pt idx="52">
                  <c:v>42.766070095910358</c:v>
                </c:pt>
                <c:pt idx="53">
                  <c:v>39.385733783446462</c:v>
                </c:pt>
                <c:pt idx="54">
                  <c:v>36.309679491907168</c:v>
                </c:pt>
                <c:pt idx="55">
                  <c:v>33.503029709185292</c:v>
                </c:pt>
                <c:pt idx="56">
                  <c:v>30.935718501065573</c:v>
                </c:pt>
                <c:pt idx="57">
                  <c:v>28.581753559901426</c:v>
                </c:pt>
                <c:pt idx="58">
                  <c:v>26.418597390316855</c:v>
                </c:pt>
                <c:pt idx="59">
                  <c:v>24.426647940469639</c:v>
                </c:pt>
                <c:pt idx="60">
                  <c:v>22.588802277673469</c:v>
                </c:pt>
                <c:pt idx="61">
                  <c:v>20.89008964479682</c:v>
                </c:pt>
                <c:pt idx="62">
                  <c:v>19.31736251189777</c:v>
                </c:pt>
                <c:pt idx="63">
                  <c:v>17.859036133389303</c:v>
                </c:pt>
                <c:pt idx="64">
                  <c:v>16.504868698987082</c:v>
                </c:pt>
                <c:pt idx="65">
                  <c:v>15.245775480251925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C7-450B-8A14-1B4992D4A542}"/>
            </c:ext>
          </c:extLst>
        </c:ser>
        <c:ser>
          <c:idx val="6"/>
          <c:order val="5"/>
          <c:tx>
            <c:v>Brennsla WAM</c:v>
          </c:tx>
          <c:spPr>
            <a:ln w="28575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Data'!$H$299:$BU$299</c:f>
              <c:numCache>
                <c:formatCode>0</c:formatCode>
                <c:ptCount val="66"/>
                <c:pt idx="33">
                  <c:v>6.8078014722938942</c:v>
                </c:pt>
                <c:pt idx="34" formatCode="0.0">
                  <c:v>7.1639452624880384</c:v>
                </c:pt>
                <c:pt idx="35" formatCode="0.0">
                  <c:v>7.1639450288727993</c:v>
                </c:pt>
                <c:pt idx="36" formatCode="0.0">
                  <c:v>7.1639447952580273</c:v>
                </c:pt>
                <c:pt idx="37" formatCode="0.0">
                  <c:v>7.1639445616437207</c:v>
                </c:pt>
                <c:pt idx="38" formatCode="0.0">
                  <c:v>7.1639443280298831</c:v>
                </c:pt>
                <c:pt idx="39" formatCode="0.0">
                  <c:v>7.1639440944165127</c:v>
                </c:pt>
                <c:pt idx="40">
                  <c:v>14.318960954787997</c:v>
                </c:pt>
                <c:pt idx="41">
                  <c:v>14.31895846775809</c:v>
                </c:pt>
                <c:pt idx="42">
                  <c:v>14.318955980733159</c:v>
                </c:pt>
                <c:pt idx="43">
                  <c:v>14.318953493713201</c:v>
                </c:pt>
                <c:pt idx="44">
                  <c:v>14.318951006698216</c:v>
                </c:pt>
                <c:pt idx="45">
                  <c:v>14.318948519688208</c:v>
                </c:pt>
                <c:pt idx="46">
                  <c:v>14.31894603268317</c:v>
                </c:pt>
                <c:pt idx="47">
                  <c:v>14.318943545683107</c:v>
                </c:pt>
                <c:pt idx="48">
                  <c:v>14.318941058688019</c:v>
                </c:pt>
                <c:pt idx="49">
                  <c:v>14.318938571697904</c:v>
                </c:pt>
                <c:pt idx="50">
                  <c:v>14.31893608471276</c:v>
                </c:pt>
                <c:pt idx="51">
                  <c:v>14.318933597732594</c:v>
                </c:pt>
                <c:pt idx="52">
                  <c:v>14.318931110757399</c:v>
                </c:pt>
                <c:pt idx="53">
                  <c:v>14.31892862378718</c:v>
                </c:pt>
                <c:pt idx="54">
                  <c:v>14.318926136821933</c:v>
                </c:pt>
                <c:pt idx="55">
                  <c:v>14.318923649861659</c:v>
                </c:pt>
                <c:pt idx="56">
                  <c:v>14.318921162906358</c:v>
                </c:pt>
                <c:pt idx="57">
                  <c:v>14.318918675956034</c:v>
                </c:pt>
                <c:pt idx="58">
                  <c:v>14.318916189010682</c:v>
                </c:pt>
                <c:pt idx="59">
                  <c:v>14.318913702070303</c:v>
                </c:pt>
                <c:pt idx="60">
                  <c:v>14.318911215134898</c:v>
                </c:pt>
                <c:pt idx="61">
                  <c:v>14.318908728204466</c:v>
                </c:pt>
                <c:pt idx="62">
                  <c:v>14.318906241279009</c:v>
                </c:pt>
                <c:pt idx="63">
                  <c:v>14.318903754358525</c:v>
                </c:pt>
                <c:pt idx="64">
                  <c:v>14.318901267443014</c:v>
                </c:pt>
                <c:pt idx="65">
                  <c:v>14.318898780532477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C7-450B-8A14-1B4992D4A542}"/>
            </c:ext>
          </c:extLst>
        </c:ser>
        <c:ser>
          <c:idx val="5"/>
          <c:order val="6"/>
          <c:tx>
            <c:v>Jarðgerð WAM</c:v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Data'!$H$298:$BU$298</c:f>
              <c:numCache>
                <c:formatCode>0</c:formatCode>
                <c:ptCount val="66"/>
                <c:pt idx="33">
                  <c:v>3.0298550013473684</c:v>
                </c:pt>
                <c:pt idx="34" formatCode="0.0">
                  <c:v>2.9279885666091952</c:v>
                </c:pt>
                <c:pt idx="35" formatCode="0.0">
                  <c:v>2.852834302389708</c:v>
                </c:pt>
                <c:pt idx="36" formatCode="0.0">
                  <c:v>2.7776800381702205</c:v>
                </c:pt>
                <c:pt idx="37" formatCode="0.0">
                  <c:v>2.7025257739507329</c:v>
                </c:pt>
                <c:pt idx="38" formatCode="0.0">
                  <c:v>2.9313340252618749</c:v>
                </c:pt>
                <c:pt idx="39" formatCode="0.0">
                  <c:v>2.9262556847929226</c:v>
                </c:pt>
                <c:pt idx="40" formatCode="0.0">
                  <c:v>2.9262556847929226</c:v>
                </c:pt>
                <c:pt idx="41" formatCode="0.0">
                  <c:v>2.9262556847929226</c:v>
                </c:pt>
                <c:pt idx="42" formatCode="0.0">
                  <c:v>2.9262556847929226</c:v>
                </c:pt>
                <c:pt idx="43" formatCode="0.0">
                  <c:v>2.9262556847929226</c:v>
                </c:pt>
                <c:pt idx="44" formatCode="0.0">
                  <c:v>2.9262556847929226</c:v>
                </c:pt>
                <c:pt idx="45" formatCode="0.0">
                  <c:v>2.9262556847929226</c:v>
                </c:pt>
                <c:pt idx="46" formatCode="0.0">
                  <c:v>2.9262556847929226</c:v>
                </c:pt>
                <c:pt idx="47" formatCode="0.0">
                  <c:v>2.9262556847929226</c:v>
                </c:pt>
                <c:pt idx="48" formatCode="0.0">
                  <c:v>2.9262556847929226</c:v>
                </c:pt>
                <c:pt idx="49" formatCode="0.0">
                  <c:v>2.9262556847929226</c:v>
                </c:pt>
                <c:pt idx="50" formatCode="0.0">
                  <c:v>2.9262556847929226</c:v>
                </c:pt>
                <c:pt idx="51" formatCode="0.0">
                  <c:v>2.9262556847929226</c:v>
                </c:pt>
                <c:pt idx="52" formatCode="0.0">
                  <c:v>2.9262556847929226</c:v>
                </c:pt>
                <c:pt idx="53" formatCode="0.0">
                  <c:v>2.9262556847929226</c:v>
                </c:pt>
                <c:pt idx="54" formatCode="0.0">
                  <c:v>2.9262556847929226</c:v>
                </c:pt>
                <c:pt idx="55" formatCode="0.0">
                  <c:v>2.9262556847929226</c:v>
                </c:pt>
                <c:pt idx="56" formatCode="0.0">
                  <c:v>2.9262556847929226</c:v>
                </c:pt>
                <c:pt idx="57" formatCode="0.0">
                  <c:v>2.9262556847929226</c:v>
                </c:pt>
                <c:pt idx="58" formatCode="0.0">
                  <c:v>2.9262556847929226</c:v>
                </c:pt>
                <c:pt idx="59" formatCode="0.0">
                  <c:v>2.9262556847929226</c:v>
                </c:pt>
                <c:pt idx="60" formatCode="0.0">
                  <c:v>2.9262556847929226</c:v>
                </c:pt>
                <c:pt idx="61" formatCode="0.0">
                  <c:v>2.9262556847929226</c:v>
                </c:pt>
                <c:pt idx="62" formatCode="0.0">
                  <c:v>2.9262556847929226</c:v>
                </c:pt>
                <c:pt idx="63" formatCode="0.0">
                  <c:v>2.9262556847929226</c:v>
                </c:pt>
                <c:pt idx="64" formatCode="0.0">
                  <c:v>2.9262556847929226</c:v>
                </c:pt>
                <c:pt idx="65" formatCode="0.0">
                  <c:v>2.9262556847929226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C7-450B-8A14-1B4992D4A542}"/>
            </c:ext>
          </c:extLst>
        </c:ser>
        <c:ser>
          <c:idx val="7"/>
          <c:order val="7"/>
          <c:tx>
            <c:v>Urðun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Data'!$H$290:$BU$290</c:f>
              <c:numCache>
                <c:formatCode>0</c:formatCode>
                <c:ptCount val="66"/>
                <c:pt idx="33">
                  <c:v>201.26070771553427</c:v>
                </c:pt>
                <c:pt idx="34">
                  <c:v>167.25478885358501</c:v>
                </c:pt>
                <c:pt idx="35">
                  <c:v>149.51317383355135</c:v>
                </c:pt>
                <c:pt idx="36">
                  <c:v>133.73848826698719</c:v>
                </c:pt>
                <c:pt idx="37">
                  <c:v>121.53483401406143</c:v>
                </c:pt>
                <c:pt idx="38">
                  <c:v>117.19460457179039</c:v>
                </c:pt>
                <c:pt idx="39">
                  <c:v>117.0952561084481</c:v>
                </c:pt>
                <c:pt idx="40">
                  <c:v>116.26912541037305</c:v>
                </c:pt>
                <c:pt idx="41">
                  <c:v>106.73187959388324</c:v>
                </c:pt>
                <c:pt idx="42">
                  <c:v>103.43640588498505</c:v>
                </c:pt>
                <c:pt idx="43">
                  <c:v>100.92026649990916</c:v>
                </c:pt>
                <c:pt idx="44">
                  <c:v>99.097727841917461</c:v>
                </c:pt>
                <c:pt idx="45">
                  <c:v>97.893304773075229</c:v>
                </c:pt>
                <c:pt idx="46">
                  <c:v>96.908665264979277</c:v>
                </c:pt>
                <c:pt idx="47">
                  <c:v>91.36007944328469</c:v>
                </c:pt>
                <c:pt idx="48">
                  <c:v>86.257523253860157</c:v>
                </c:pt>
                <c:pt idx="49">
                  <c:v>81.557500192879075</c:v>
                </c:pt>
                <c:pt idx="50">
                  <c:v>77.221807529217159</c:v>
                </c:pt>
                <c:pt idx="51">
                  <c:v>73.216780979387167</c:v>
                </c:pt>
                <c:pt idx="52">
                  <c:v>69.512657084789879</c:v>
                </c:pt>
                <c:pt idx="53">
                  <c:v>66.083034150928469</c:v>
                </c:pt>
                <c:pt idx="54">
                  <c:v>62.904415782814567</c:v>
                </c:pt>
                <c:pt idx="55">
                  <c:v>59.955832151697052</c:v>
                </c:pt>
                <c:pt idx="56">
                  <c:v>57.218495793479171</c:v>
                </c:pt>
                <c:pt idx="57">
                  <c:v>54.67552608459733</c:v>
                </c:pt>
                <c:pt idx="58">
                  <c:v>52.311712234018493</c:v>
                </c:pt>
                <c:pt idx="59">
                  <c:v>50.115621276719686</c:v>
                </c:pt>
                <c:pt idx="60">
                  <c:v>48.076136432010131</c:v>
                </c:pt>
                <c:pt idx="61">
                  <c:v>46.18159444440542</c:v>
                </c:pt>
                <c:pt idx="62">
                  <c:v>44.42137482718384</c:v>
                </c:pt>
                <c:pt idx="63">
                  <c:v>42.785784586707287</c:v>
                </c:pt>
                <c:pt idx="64">
                  <c:v>41.265958222002702</c:v>
                </c:pt>
                <c:pt idx="65">
                  <c:v>39.853770724278384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C7-450B-8A14-1B4992D4A542}"/>
            </c:ext>
          </c:extLst>
        </c:ser>
        <c:ser>
          <c:idx val="8"/>
          <c:order val="8"/>
          <c:tx>
            <c:v>Jarðgerð WEM</c:v>
          </c:tx>
          <c:spPr>
            <a:ln w="28575" cap="rnd">
              <a:solidFill>
                <a:schemeClr val="accent3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Data'!$H$291:$BU$291</c:f>
              <c:numCache>
                <c:formatCode>0</c:formatCode>
                <c:ptCount val="66"/>
                <c:pt idx="33">
                  <c:v>3.0298550013473684</c:v>
                </c:pt>
                <c:pt idx="34" formatCode="0.0">
                  <c:v>2.9279885666091952</c:v>
                </c:pt>
                <c:pt idx="35" formatCode="0.0">
                  <c:v>2.852834302389708</c:v>
                </c:pt>
                <c:pt idx="36" formatCode="0.0">
                  <c:v>2.7776800381702205</c:v>
                </c:pt>
                <c:pt idx="37" formatCode="0.0">
                  <c:v>2.7025257739507329</c:v>
                </c:pt>
                <c:pt idx="38" formatCode="0.0">
                  <c:v>2.6273715097312458</c:v>
                </c:pt>
                <c:pt idx="39" formatCode="0.0">
                  <c:v>2.6222931692622935</c:v>
                </c:pt>
                <c:pt idx="40" formatCode="0.0">
                  <c:v>2.6222931692622935</c:v>
                </c:pt>
                <c:pt idx="41" formatCode="0.0">
                  <c:v>2.6222931692622935</c:v>
                </c:pt>
                <c:pt idx="42" formatCode="0.0">
                  <c:v>2.6222931692622935</c:v>
                </c:pt>
                <c:pt idx="43" formatCode="0.0">
                  <c:v>2.6222931692622935</c:v>
                </c:pt>
                <c:pt idx="44" formatCode="0.0">
                  <c:v>2.6222931692622935</c:v>
                </c:pt>
                <c:pt idx="45" formatCode="0.0">
                  <c:v>2.6222931692622935</c:v>
                </c:pt>
                <c:pt idx="46" formatCode="0.0">
                  <c:v>2.6222931692622935</c:v>
                </c:pt>
                <c:pt idx="47" formatCode="0.0">
                  <c:v>2.6222931692622935</c:v>
                </c:pt>
                <c:pt idx="48" formatCode="0.0">
                  <c:v>2.6222931692622935</c:v>
                </c:pt>
                <c:pt idx="49" formatCode="0.0">
                  <c:v>2.6222931692622935</c:v>
                </c:pt>
                <c:pt idx="50" formatCode="0.0">
                  <c:v>2.6222931692622935</c:v>
                </c:pt>
                <c:pt idx="51" formatCode="0.0">
                  <c:v>2.6222931692622935</c:v>
                </c:pt>
                <c:pt idx="52" formatCode="0.0">
                  <c:v>2.6222931692622935</c:v>
                </c:pt>
                <c:pt idx="53" formatCode="0.0">
                  <c:v>2.6222931692622935</c:v>
                </c:pt>
                <c:pt idx="54" formatCode="0.0">
                  <c:v>2.6222931692622935</c:v>
                </c:pt>
                <c:pt idx="55" formatCode="0.0">
                  <c:v>2.6222931692622935</c:v>
                </c:pt>
                <c:pt idx="56" formatCode="0.0">
                  <c:v>2.6222931692622935</c:v>
                </c:pt>
                <c:pt idx="57" formatCode="0.0">
                  <c:v>2.6222931692622935</c:v>
                </c:pt>
                <c:pt idx="58" formatCode="0.0">
                  <c:v>2.6222931692622935</c:v>
                </c:pt>
                <c:pt idx="59" formatCode="0.0">
                  <c:v>2.6222931692622935</c:v>
                </c:pt>
                <c:pt idx="60" formatCode="0.0">
                  <c:v>2.6222931692622935</c:v>
                </c:pt>
                <c:pt idx="61" formatCode="0.0">
                  <c:v>2.6222931692622935</c:v>
                </c:pt>
                <c:pt idx="62" formatCode="0.0">
                  <c:v>2.6222931692622935</c:v>
                </c:pt>
                <c:pt idx="63" formatCode="0.0">
                  <c:v>2.6222931692622935</c:v>
                </c:pt>
                <c:pt idx="64" formatCode="0.0">
                  <c:v>2.6222931692622935</c:v>
                </c:pt>
                <c:pt idx="65" formatCode="0.0">
                  <c:v>2.6222931692622935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C7-450B-8A14-1B4992D4A542}"/>
            </c:ext>
          </c:extLst>
        </c:ser>
        <c:ser>
          <c:idx val="9"/>
          <c:order val="9"/>
          <c:tx>
            <c:v>Brennsla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Data'!$H$292:$BU$292</c:f>
              <c:numCache>
                <c:formatCode>0</c:formatCode>
                <c:ptCount val="66"/>
                <c:pt idx="33">
                  <c:v>6.8078014722938942</c:v>
                </c:pt>
                <c:pt idx="34" formatCode="0.0">
                  <c:v>7.1639532056841801</c:v>
                </c:pt>
                <c:pt idx="35" formatCode="0.0">
                  <c:v>7.1639532056841801</c:v>
                </c:pt>
                <c:pt idx="36" formatCode="0.0">
                  <c:v>7.1639532056841801</c:v>
                </c:pt>
                <c:pt idx="37" formatCode="0.0">
                  <c:v>7.1639532056841801</c:v>
                </c:pt>
                <c:pt idx="38" formatCode="0.0">
                  <c:v>7.1639532056841801</c:v>
                </c:pt>
                <c:pt idx="39" formatCode="0.0">
                  <c:v>7.1639532056841801</c:v>
                </c:pt>
                <c:pt idx="40" formatCode="0.0">
                  <c:v>7.1639532056841801</c:v>
                </c:pt>
                <c:pt idx="41" formatCode="0.0">
                  <c:v>7.1639532056841801</c:v>
                </c:pt>
                <c:pt idx="42" formatCode="0.0">
                  <c:v>7.1639532056841801</c:v>
                </c:pt>
                <c:pt idx="43" formatCode="0.0">
                  <c:v>7.1639532056841801</c:v>
                </c:pt>
                <c:pt idx="44" formatCode="0.0">
                  <c:v>7.1639532056841801</c:v>
                </c:pt>
                <c:pt idx="45" formatCode="0.0">
                  <c:v>7.1639532056841801</c:v>
                </c:pt>
                <c:pt idx="46" formatCode="0.0">
                  <c:v>7.1639532056841801</c:v>
                </c:pt>
                <c:pt idx="47" formatCode="0.0">
                  <c:v>7.1639532056841801</c:v>
                </c:pt>
                <c:pt idx="48" formatCode="0.0">
                  <c:v>7.1639532056841801</c:v>
                </c:pt>
                <c:pt idx="49" formatCode="0.0">
                  <c:v>7.1639532056841801</c:v>
                </c:pt>
                <c:pt idx="50" formatCode="0.0">
                  <c:v>7.1639532056841801</c:v>
                </c:pt>
                <c:pt idx="51" formatCode="0.0">
                  <c:v>7.1639532056841801</c:v>
                </c:pt>
                <c:pt idx="52" formatCode="0.0">
                  <c:v>7.1639532056841801</c:v>
                </c:pt>
                <c:pt idx="53" formatCode="0.0">
                  <c:v>7.1639532056841801</c:v>
                </c:pt>
                <c:pt idx="54" formatCode="0.0">
                  <c:v>7.1639532056841801</c:v>
                </c:pt>
                <c:pt idx="55" formatCode="0.0">
                  <c:v>7.1639532056841801</c:v>
                </c:pt>
                <c:pt idx="56" formatCode="0.0">
                  <c:v>7.1639532056841801</c:v>
                </c:pt>
                <c:pt idx="57" formatCode="0.0">
                  <c:v>7.1639532056841801</c:v>
                </c:pt>
                <c:pt idx="58" formatCode="0.0">
                  <c:v>7.1639532056841801</c:v>
                </c:pt>
                <c:pt idx="59" formatCode="0.0">
                  <c:v>7.1639532056841801</c:v>
                </c:pt>
                <c:pt idx="60" formatCode="0.0">
                  <c:v>7.1639532056841801</c:v>
                </c:pt>
                <c:pt idx="61" formatCode="0.0">
                  <c:v>7.1639532056841801</c:v>
                </c:pt>
                <c:pt idx="62" formatCode="0.0">
                  <c:v>7.1639532056841801</c:v>
                </c:pt>
                <c:pt idx="63" formatCode="0.0">
                  <c:v>7.1639532056841801</c:v>
                </c:pt>
                <c:pt idx="64" formatCode="0.0">
                  <c:v>7.1639532056841801</c:v>
                </c:pt>
                <c:pt idx="65" formatCode="0.0">
                  <c:v>7.1639532056841801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7C7-450B-8A14-1B4992D4A542}"/>
            </c:ext>
          </c:extLst>
        </c:ser>
        <c:ser>
          <c:idx val="10"/>
          <c:order val="10"/>
          <c:tx>
            <c:v>Fráveita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Data'!$H$293:$BU$293</c:f>
              <c:numCache>
                <c:formatCode>0</c:formatCode>
                <c:ptCount val="66"/>
                <c:pt idx="33">
                  <c:v>22.076223064578009</c:v>
                </c:pt>
                <c:pt idx="34">
                  <c:v>20.84797983316783</c:v>
                </c:pt>
                <c:pt idx="35">
                  <c:v>21.0669077361595</c:v>
                </c:pt>
                <c:pt idx="36">
                  <c:v>21.316270885613051</c:v>
                </c:pt>
                <c:pt idx="37">
                  <c:v>21.56769054795889</c:v>
                </c:pt>
                <c:pt idx="38">
                  <c:v>21.819639968771096</c:v>
                </c:pt>
                <c:pt idx="39">
                  <c:v>22.071807565513769</c:v>
                </c:pt>
                <c:pt idx="40">
                  <c:v>22.323196274072011</c:v>
                </c:pt>
                <c:pt idx="41">
                  <c:v>22.537183621068699</c:v>
                </c:pt>
                <c:pt idx="42">
                  <c:v>22.749863084988487</c:v>
                </c:pt>
                <c:pt idx="43">
                  <c:v>22.960331076477249</c:v>
                </c:pt>
                <c:pt idx="44">
                  <c:v>23.16768400618087</c:v>
                </c:pt>
                <c:pt idx="45">
                  <c:v>23.371797241084991</c:v>
                </c:pt>
                <c:pt idx="46">
                  <c:v>23.572390356907292</c:v>
                </c:pt>
                <c:pt idx="47">
                  <c:v>23.768372814772121</c:v>
                </c:pt>
                <c:pt idx="48">
                  <c:v>23.959370715636382</c:v>
                </c:pt>
                <c:pt idx="49">
                  <c:v>24.145726800289584</c:v>
                </c:pt>
                <c:pt idx="50">
                  <c:v>24.327036011435037</c:v>
                </c:pt>
                <c:pt idx="51">
                  <c:v>24.506446501112322</c:v>
                </c:pt>
                <c:pt idx="52">
                  <c:v>24.680521008148805</c:v>
                </c:pt>
                <c:pt idx="53">
                  <c:v>24.848168993668832</c:v>
                </c:pt>
                <c:pt idx="54">
                  <c:v>25.009670881954705</c:v>
                </c:pt>
                <c:pt idx="55">
                  <c:v>25.165213622527975</c:v>
                </c:pt>
                <c:pt idx="56">
                  <c:v>25.315358063953266</c:v>
                </c:pt>
                <c:pt idx="57">
                  <c:v>25.460353472259296</c:v>
                </c:pt>
                <c:pt idx="58">
                  <c:v>25.599638998881446</c:v>
                </c:pt>
                <c:pt idx="59">
                  <c:v>25.733027694298165</c:v>
                </c:pt>
                <c:pt idx="60">
                  <c:v>25.861329673102816</c:v>
                </c:pt>
                <c:pt idx="61">
                  <c:v>25.976543605155218</c:v>
                </c:pt>
                <c:pt idx="62">
                  <c:v>26.08718927341268</c:v>
                </c:pt>
                <c:pt idx="63">
                  <c:v>26.193266677875187</c:v>
                </c:pt>
                <c:pt idx="64">
                  <c:v>26.294838135049933</c:v>
                </c:pt>
                <c:pt idx="65">
                  <c:v>26.391934803190491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C7-450B-8A14-1B4992D4A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  <c:max val="4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57494212962962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68820643513310831"/>
          <c:y val="0.36084722222222221"/>
          <c:w val="0.30286499343832018"/>
          <c:h val="0.2959444444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87179901440819E-2"/>
          <c:y val="3.2337962962962964E-2"/>
          <c:w val="0.64462860424978319"/>
          <c:h val="0.88088796296296301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Data'!$E$309</c:f>
              <c:strCache>
                <c:ptCount val="1"/>
                <c:pt idx="0">
                  <c:v>International Aviation</c:v>
                </c:pt>
              </c:strCache>
            </c:strRef>
          </c:tx>
          <c:spPr>
            <a:ln w="28575" cap="rnd">
              <a:solidFill>
                <a:schemeClr val="tx1">
                  <a:lumMod val="90000"/>
                  <a:lumOff val="1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Data'!$H$309:$AV$309</c15:sqref>
                  </c15:fullRef>
                </c:ext>
              </c:extLst>
              <c:f>'Talnagögn | Numerical Data'!$H$309:$AO$309</c:f>
              <c:numCache>
                <c:formatCode>0</c:formatCode>
                <c:ptCount val="34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94-4A70-ACD5-C1F643121ED9}"/>
            </c:ext>
          </c:extLst>
        </c:ser>
        <c:ser>
          <c:idx val="1"/>
          <c:order val="1"/>
          <c:tx>
            <c:strRef>
              <c:f>'Talnagögn | Numerical Data'!$E$310</c:f>
              <c:strCache>
                <c:ptCount val="1"/>
                <c:pt idx="0">
                  <c:v>International Navigation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Data'!$H$310:$AV$310</c15:sqref>
                  </c15:fullRef>
                </c:ext>
              </c:extLst>
              <c:f>'Talnagögn | Numerical Data'!$H$310:$AO$310</c:f>
              <c:numCache>
                <c:formatCode>0</c:formatCode>
                <c:ptCount val="34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94-4A70-ACD5-C1F643121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0444872"/>
        <c:axId val="1010443072"/>
      </c:line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8.992875420321150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31443626869088"/>
          <c:y val="0.41425462962962961"/>
          <c:w val="0.22265116065135718"/>
          <c:h val="0.18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883749968147185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Data'!$E$309</c:f>
              <c:strCache>
                <c:ptCount val="1"/>
                <c:pt idx="0">
                  <c:v>International Aviation</c:v>
                </c:pt>
              </c:strCache>
            </c:strRef>
          </c:tx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Data'!$H$309:$AO$309</c:f>
              <c:numCache>
                <c:formatCode>0</c:formatCode>
                <c:ptCount val="34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89-4E93-B2E3-D6E339A7C083}"/>
            </c:ext>
          </c:extLst>
        </c:ser>
        <c:ser>
          <c:idx val="2"/>
          <c:order val="1"/>
          <c:tx>
            <c:strRef>
              <c:f>'Talnagögn | Numerical Data'!$E$310</c:f>
              <c:strCache>
                <c:ptCount val="1"/>
                <c:pt idx="0">
                  <c:v>International Navigation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Data'!$H$310:$AO$310</c:f>
              <c:numCache>
                <c:formatCode>0</c:formatCode>
                <c:ptCount val="34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89-4E93-B2E3-D6E339A7C083}"/>
            </c:ext>
          </c:extLst>
        </c:ser>
        <c:ser>
          <c:idx val="0"/>
          <c:order val="2"/>
          <c:tx>
            <c:v>Flug WEM</c:v>
          </c:tx>
          <c:spPr>
            <a:ln>
              <a:solidFill>
                <a:schemeClr val="tx1">
                  <a:lumMod val="90000"/>
                  <a:lumOff val="1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Data'!$H$314:$BU$314</c:f>
              <c:numCache>
                <c:formatCode>0</c:formatCode>
                <c:ptCount val="66"/>
                <c:pt idx="33">
                  <c:v>967.65275881202047</c:v>
                </c:pt>
                <c:pt idx="34">
                  <c:v>1038.9249107999999</c:v>
                </c:pt>
                <c:pt idx="35">
                  <c:v>1042.4197652400001</c:v>
                </c:pt>
                <c:pt idx="36">
                  <c:v>1110.0928557599998</c:v>
                </c:pt>
                <c:pt idx="37">
                  <c:v>1176.49509012</c:v>
                </c:pt>
                <c:pt idx="38">
                  <c:v>1242.2618964000001</c:v>
                </c:pt>
                <c:pt idx="39">
                  <c:v>1306.7578465200002</c:v>
                </c:pt>
                <c:pt idx="40">
                  <c:v>1369.98294048</c:v>
                </c:pt>
                <c:pt idx="41">
                  <c:v>1385.55092844</c:v>
                </c:pt>
                <c:pt idx="42">
                  <c:v>1400.1657742800003</c:v>
                </c:pt>
                <c:pt idx="43">
                  <c:v>1414.14519204</c:v>
                </c:pt>
                <c:pt idx="44">
                  <c:v>1427.8068957599999</c:v>
                </c:pt>
                <c:pt idx="45">
                  <c:v>1440.51545736</c:v>
                </c:pt>
                <c:pt idx="46">
                  <c:v>1452.9063049200004</c:v>
                </c:pt>
                <c:pt idx="47">
                  <c:v>1464.3440103599999</c:v>
                </c:pt>
                <c:pt idx="48">
                  <c:v>1475.46400176</c:v>
                </c:pt>
                <c:pt idx="49">
                  <c:v>1485.94856508</c:v>
                </c:pt>
                <c:pt idx="50">
                  <c:v>1495.47998628</c:v>
                </c:pt>
                <c:pt idx="51">
                  <c:v>1511.3656882800001</c:v>
                </c:pt>
                <c:pt idx="52">
                  <c:v>1526.6159622</c:v>
                </c:pt>
                <c:pt idx="53">
                  <c:v>1540.9130939999998</c:v>
                </c:pt>
                <c:pt idx="54">
                  <c:v>1554.8925117599999</c:v>
                </c:pt>
                <c:pt idx="55">
                  <c:v>1567.9187874000002</c:v>
                </c:pt>
                <c:pt idx="56">
                  <c:v>1580.6273490000003</c:v>
                </c:pt>
                <c:pt idx="57">
                  <c:v>1592.7004825200004</c:v>
                </c:pt>
                <c:pt idx="58">
                  <c:v>1603.82047392</c:v>
                </c:pt>
                <c:pt idx="59">
                  <c:v>1614.6227512800001</c:v>
                </c:pt>
                <c:pt idx="60">
                  <c:v>1624.7896005600001</c:v>
                </c:pt>
                <c:pt idx="61">
                  <c:v>1625.74274268</c:v>
                </c:pt>
                <c:pt idx="62">
                  <c:v>1626.3781707600003</c:v>
                </c:pt>
                <c:pt idx="63">
                  <c:v>1626.3781707600003</c:v>
                </c:pt>
                <c:pt idx="64">
                  <c:v>1626.3781707600003</c:v>
                </c:pt>
                <c:pt idx="65">
                  <c:v>1626.0604567200003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89-4E93-B2E3-D6E339A7C083}"/>
            </c:ext>
          </c:extLst>
        </c:ser>
        <c:ser>
          <c:idx val="3"/>
          <c:order val="3"/>
          <c:tx>
            <c:v>Flug WAM</c:v>
          </c:tx>
          <c:spPr>
            <a:ln>
              <a:solidFill>
                <a:schemeClr val="tx1">
                  <a:lumMod val="90000"/>
                  <a:lumOff val="1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Data'!$H$319:$BU$319</c:f>
              <c:numCache>
                <c:formatCode>0</c:formatCode>
                <c:ptCount val="66"/>
                <c:pt idx="33">
                  <c:v>967.65275881202047</c:v>
                </c:pt>
                <c:pt idx="34">
                  <c:v>1038.9249107999999</c:v>
                </c:pt>
                <c:pt idx="35">
                  <c:v>1042.4197652400001</c:v>
                </c:pt>
                <c:pt idx="36">
                  <c:v>1088.057245878</c:v>
                </c:pt>
                <c:pt idx="37">
                  <c:v>1153.142312958</c:v>
                </c:pt>
                <c:pt idx="38">
                  <c:v>1217.6039262059999</c:v>
                </c:pt>
                <c:pt idx="39">
                  <c:v>1280.8186317900002</c:v>
                </c:pt>
                <c:pt idx="40">
                  <c:v>1288.404635958</c:v>
                </c:pt>
                <c:pt idx="41">
                  <c:v>1303.044815322</c:v>
                </c:pt>
                <c:pt idx="42">
                  <c:v>1316.789450964</c:v>
                </c:pt>
                <c:pt idx="43">
                  <c:v>1329.9375825540001</c:v>
                </c:pt>
                <c:pt idx="44">
                  <c:v>1342.786280652</c:v>
                </c:pt>
                <c:pt idx="45">
                  <c:v>1154.5867394279999</c:v>
                </c:pt>
                <c:pt idx="46">
                  <c:v>1164.5186885460002</c:v>
                </c:pt>
                <c:pt idx="47">
                  <c:v>1173.6854902079999</c:v>
                </c:pt>
                <c:pt idx="48">
                  <c:v>1182.5982405719999</c:v>
                </c:pt>
                <c:pt idx="49">
                  <c:v>1191.00288834</c:v>
                </c:pt>
                <c:pt idx="50">
                  <c:v>990.85727340000005</c:v>
                </c:pt>
                <c:pt idx="51">
                  <c:v>1001.35971356544</c:v>
                </c:pt>
                <c:pt idx="52">
                  <c:v>1011.4390061352</c:v>
                </c:pt>
                <c:pt idx="53">
                  <c:v>1020.8898379259999</c:v>
                </c:pt>
                <c:pt idx="54">
                  <c:v>1030.1259200299201</c:v>
                </c:pt>
                <c:pt idx="55">
                  <c:v>914.18883013799984</c:v>
                </c:pt>
                <c:pt idx="56">
                  <c:v>921.56158308599993</c:v>
                </c:pt>
                <c:pt idx="57">
                  <c:v>928.56366047808001</c:v>
                </c:pt>
                <c:pt idx="58">
                  <c:v>935.0115595819201</c:v>
                </c:pt>
                <c:pt idx="59">
                  <c:v>941.27242260743981</c:v>
                </c:pt>
                <c:pt idx="60">
                  <c:v>495.16624273679986</c:v>
                </c:pt>
                <c:pt idx="61">
                  <c:v>495.41254931952</c:v>
                </c:pt>
                <c:pt idx="62">
                  <c:v>495.56539181447988</c:v>
                </c:pt>
                <c:pt idx="63">
                  <c:v>495.5224094143199</c:v>
                </c:pt>
                <c:pt idx="64">
                  <c:v>495.47942701415991</c:v>
                </c:pt>
                <c:pt idx="65">
                  <c:v>495.34006253399991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89-4E93-B2E3-D6E339A7C083}"/>
            </c:ext>
          </c:extLst>
        </c:ser>
        <c:ser>
          <c:idx val="4"/>
          <c:order val="4"/>
          <c:tx>
            <c:v>Skip WEM</c:v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Data'!$H$315:$BU$315</c:f>
              <c:numCache>
                <c:formatCode>0</c:formatCode>
                <c:ptCount val="66"/>
                <c:pt idx="33">
                  <c:v>332.63504422233115</c:v>
                </c:pt>
                <c:pt idx="34">
                  <c:v>310.26310266713148</c:v>
                </c:pt>
                <c:pt idx="35">
                  <c:v>315.36219905905949</c:v>
                </c:pt>
                <c:pt idx="36">
                  <c:v>330.03065475909</c:v>
                </c:pt>
                <c:pt idx="37">
                  <c:v>344.05472503202611</c:v>
                </c:pt>
                <c:pt idx="38">
                  <c:v>357.11377235945463</c:v>
                </c:pt>
                <c:pt idx="39">
                  <c:v>369.51910308898437</c:v>
                </c:pt>
                <c:pt idx="40">
                  <c:v>380.62944218378874</c:v>
                </c:pt>
                <c:pt idx="41">
                  <c:v>375.74884453010759</c:v>
                </c:pt>
                <c:pt idx="42">
                  <c:v>376.11198011976478</c:v>
                </c:pt>
                <c:pt idx="43">
                  <c:v>376.16283671699972</c:v>
                </c:pt>
                <c:pt idx="44">
                  <c:v>375.1982368550776</c:v>
                </c:pt>
                <c:pt idx="45">
                  <c:v>373.76051474718793</c:v>
                </c:pt>
                <c:pt idx="46">
                  <c:v>371.12494922631015</c:v>
                </c:pt>
                <c:pt idx="47">
                  <c:v>367.79053898750453</c:v>
                </c:pt>
                <c:pt idx="48">
                  <c:v>363.60884416636657</c:v>
                </c:pt>
                <c:pt idx="49">
                  <c:v>357.82108199065351</c:v>
                </c:pt>
                <c:pt idx="50">
                  <c:v>350.86139102297676</c:v>
                </c:pt>
                <c:pt idx="51">
                  <c:v>345.36924680789156</c:v>
                </c:pt>
                <c:pt idx="52">
                  <c:v>338.15503473278699</c:v>
                </c:pt>
                <c:pt idx="53">
                  <c:v>329.02111910593999</c:v>
                </c:pt>
                <c:pt idx="54">
                  <c:v>317.52658296964336</c:v>
                </c:pt>
                <c:pt idx="55">
                  <c:v>303.84571805924156</c:v>
                </c:pt>
                <c:pt idx="56">
                  <c:v>287.73753563441835</c:v>
                </c:pt>
                <c:pt idx="57">
                  <c:v>269.57710763728124</c:v>
                </c:pt>
                <c:pt idx="58">
                  <c:v>249.4353110713887</c:v>
                </c:pt>
                <c:pt idx="59">
                  <c:v>227.94698327928384</c:v>
                </c:pt>
                <c:pt idx="60">
                  <c:v>205.64076420338461</c:v>
                </c:pt>
                <c:pt idx="61">
                  <c:v>181.97841391092206</c:v>
                </c:pt>
                <c:pt idx="62">
                  <c:v>158.99089970783635</c:v>
                </c:pt>
                <c:pt idx="63">
                  <c:v>137.21103937298312</c:v>
                </c:pt>
                <c:pt idx="64">
                  <c:v>117.06923165112839</c:v>
                </c:pt>
                <c:pt idx="65">
                  <c:v>98.775374014871886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89-4E93-B2E3-D6E339A7C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4824860484672429"/>
          <c:y val="0.43185045070694267"/>
          <c:w val="0.22581950921183394"/>
          <c:h val="0.18121041650270556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9.1134259259259262E-2"/>
          <c:w val="0.56653698573257938"/>
          <c:h val="0.82209166666666678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Data'!$D$71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Data'!$H$71:$AV$71</c15:sqref>
                  </c15:fullRef>
                </c:ext>
              </c:extLst>
              <c:f>'Talnagögn | Numerical Data'!$H$71:$AO$71</c:f>
              <c:numCache>
                <c:formatCode>0</c:formatCode>
                <c:ptCount val="34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C5-493A-B0C4-698491A30C95}"/>
            </c:ext>
          </c:extLst>
        </c:ser>
        <c:ser>
          <c:idx val="0"/>
          <c:order val="1"/>
          <c:tx>
            <c:strRef>
              <c:f>'Talnagögn | Numerical Data'!$D$70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Data'!$H$70:$AV$70</c15:sqref>
                  </c15:fullRef>
                </c:ext>
              </c:extLst>
              <c:f>'Talnagögn | Numerical Data'!$H$70:$AO$70</c:f>
              <c:numCache>
                <c:formatCode>0</c:formatCode>
                <c:ptCount val="34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C5-493A-B0C4-698491A30C95}"/>
            </c:ext>
          </c:extLst>
        </c:ser>
        <c:ser>
          <c:idx val="6"/>
          <c:order val="2"/>
          <c:tx>
            <c:strRef>
              <c:f>'Talnagögn | Numerical Data'!$D$81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rgbClr val="7FB9D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Data'!$H$81:$AV$81</c15:sqref>
                  </c15:fullRef>
                </c:ext>
              </c:extLst>
              <c:f>'Talnagögn | Numerical Data'!$H$81:$AO$81</c:f>
              <c:numCache>
                <c:formatCode>0</c:formatCode>
                <c:ptCount val="34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C5-493A-B0C4-698491A30C95}"/>
            </c:ext>
          </c:extLst>
        </c:ser>
        <c:ser>
          <c:idx val="4"/>
          <c:order val="3"/>
          <c:tx>
            <c:strRef>
              <c:f>'Talnagögn | Numerical Data'!$D$74</c:f>
              <c:strCache>
                <c:ptCount val="1"/>
                <c:pt idx="0">
                  <c:v>Vélar og tæki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Data'!$H$74:$AV$74</c15:sqref>
                  </c15:fullRef>
                </c:ext>
              </c:extLst>
              <c:f>'Talnagögn | Numerical Data'!$H$74:$AO$74</c:f>
              <c:numCache>
                <c:formatCode>0</c:formatCode>
                <c:ptCount val="34"/>
                <c:pt idx="0">
                  <c:v>132.69956180646039</c:v>
                </c:pt>
                <c:pt idx="1">
                  <c:v>126.61678523119784</c:v>
                </c:pt>
                <c:pt idx="2">
                  <c:v>118.00097418318089</c:v>
                </c:pt>
                <c:pt idx="3">
                  <c:v>127.39940553726262</c:v>
                </c:pt>
                <c:pt idx="4">
                  <c:v>129.83810631241099</c:v>
                </c:pt>
                <c:pt idx="5">
                  <c:v>163.28813671537699</c:v>
                </c:pt>
                <c:pt idx="6">
                  <c:v>158.35483371464707</c:v>
                </c:pt>
                <c:pt idx="7">
                  <c:v>190.80562569111964</c:v>
                </c:pt>
                <c:pt idx="8">
                  <c:v>192.96132537344991</c:v>
                </c:pt>
                <c:pt idx="9">
                  <c:v>211.5031377140119</c:v>
                </c:pt>
                <c:pt idx="10">
                  <c:v>216.21632875366109</c:v>
                </c:pt>
                <c:pt idx="11">
                  <c:v>211.51012539531609</c:v>
                </c:pt>
                <c:pt idx="12">
                  <c:v>198.07630808808773</c:v>
                </c:pt>
                <c:pt idx="13">
                  <c:v>181.57113148074808</c:v>
                </c:pt>
                <c:pt idx="14">
                  <c:v>217.89668386268426</c:v>
                </c:pt>
                <c:pt idx="15">
                  <c:v>236.89254361749528</c:v>
                </c:pt>
                <c:pt idx="16">
                  <c:v>214.30164332811569</c:v>
                </c:pt>
                <c:pt idx="17">
                  <c:v>215.83366248928385</c:v>
                </c:pt>
                <c:pt idx="18">
                  <c:v>208.96156893666625</c:v>
                </c:pt>
                <c:pt idx="19">
                  <c:v>145.57310735873384</c:v>
                </c:pt>
                <c:pt idx="20">
                  <c:v>116.66251837871671</c:v>
                </c:pt>
                <c:pt idx="21">
                  <c:v>106.724173287534</c:v>
                </c:pt>
                <c:pt idx="22">
                  <c:v>102.82225724651585</c:v>
                </c:pt>
                <c:pt idx="23">
                  <c:v>98.852644261966944</c:v>
                </c:pt>
                <c:pt idx="24">
                  <c:v>117.37447230447313</c:v>
                </c:pt>
                <c:pt idx="25">
                  <c:v>116.13287890779706</c:v>
                </c:pt>
                <c:pt idx="26">
                  <c:v>134.94854641811298</c:v>
                </c:pt>
                <c:pt idx="27">
                  <c:v>138.05064207733514</c:v>
                </c:pt>
                <c:pt idx="28">
                  <c:v>109.98053877254956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C5-493A-B0C4-698491A30C95}"/>
            </c:ext>
          </c:extLst>
        </c:ser>
        <c:ser>
          <c:idx val="5"/>
          <c:order val="4"/>
          <c:tx>
            <c:strRef>
              <c:f>'Talnagögn | Numerical Data'!$D$78</c:f>
              <c:strCache>
                <c:ptCount val="1"/>
                <c:pt idx="0">
                  <c:v>Eldsneytisbruni vegna staðbundins iðnaðar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Data'!$H$78:$AV$78</c15:sqref>
                  </c15:fullRef>
                </c:ext>
              </c:extLst>
              <c:f>'Talnagögn | Numerical Data'!$H$78:$AO$78</c:f>
              <c:numCache>
                <c:formatCode>0</c:formatCode>
                <c:ptCount val="34"/>
                <c:pt idx="0">
                  <c:v>238.30199647388656</c:v>
                </c:pt>
                <c:pt idx="1">
                  <c:v>167.10541943108461</c:v>
                </c:pt>
                <c:pt idx="2">
                  <c:v>230.44269536273939</c:v>
                </c:pt>
                <c:pt idx="3">
                  <c:v>249.2064948926791</c:v>
                </c:pt>
                <c:pt idx="4">
                  <c:v>228.70557320557307</c:v>
                </c:pt>
                <c:pt idx="5">
                  <c:v>216.971603208906</c:v>
                </c:pt>
                <c:pt idx="6">
                  <c:v>264.1077975486719</c:v>
                </c:pt>
                <c:pt idx="7">
                  <c:v>302.32644075888601</c:v>
                </c:pt>
                <c:pt idx="8">
                  <c:v>273.08893237380107</c:v>
                </c:pt>
                <c:pt idx="9">
                  <c:v>280.3186926905546</c:v>
                </c:pt>
                <c:pt idx="10">
                  <c:v>226.43051087206067</c:v>
                </c:pt>
                <c:pt idx="11">
                  <c:v>263.34738966869639</c:v>
                </c:pt>
                <c:pt idx="12">
                  <c:v>279.42915581781841</c:v>
                </c:pt>
                <c:pt idx="13">
                  <c:v>257.63780676350132</c:v>
                </c:pt>
                <c:pt idx="14">
                  <c:v>239.60836209868438</c:v>
                </c:pt>
                <c:pt idx="15">
                  <c:v>185.16106618658978</c:v>
                </c:pt>
                <c:pt idx="16">
                  <c:v>189.21272415501136</c:v>
                </c:pt>
                <c:pt idx="17">
                  <c:v>183.90268549207769</c:v>
                </c:pt>
                <c:pt idx="18">
                  <c:v>160.63851217332601</c:v>
                </c:pt>
                <c:pt idx="19">
                  <c:v>116.7100487932551</c:v>
                </c:pt>
                <c:pt idx="20">
                  <c:v>84.411799420601625</c:v>
                </c:pt>
                <c:pt idx="21">
                  <c:v>98.726782685505796</c:v>
                </c:pt>
                <c:pt idx="22">
                  <c:v>83.589289785807523</c:v>
                </c:pt>
                <c:pt idx="23">
                  <c:v>74.708501704446036</c:v>
                </c:pt>
                <c:pt idx="24">
                  <c:v>31.896693599301095</c:v>
                </c:pt>
                <c:pt idx="25">
                  <c:v>61.74105215607937</c:v>
                </c:pt>
                <c:pt idx="26">
                  <c:v>59.934001713100656</c:v>
                </c:pt>
                <c:pt idx="27">
                  <c:v>31.319911894929575</c:v>
                </c:pt>
                <c:pt idx="28">
                  <c:v>37.869159429064503</c:v>
                </c:pt>
                <c:pt idx="29">
                  <c:v>28.604367521815185</c:v>
                </c:pt>
                <c:pt idx="30">
                  <c:v>32.045116125792731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C5-493A-B0C4-698491A30C95}"/>
            </c:ext>
          </c:extLst>
        </c:ser>
        <c:ser>
          <c:idx val="2"/>
          <c:order val="5"/>
          <c:tx>
            <c:strRef>
              <c:f>'Talnagögn | Numerical Data'!$D$72</c:f>
              <c:strCache>
                <c:ptCount val="1"/>
                <c:pt idx="0">
                  <c:v>Innanlandsflug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Data'!$H$72:$AV$72</c15:sqref>
                  </c15:fullRef>
                </c:ext>
              </c:extLst>
              <c:f>'Talnagögn | Numerical Data'!$H$72:$AO$72</c:f>
              <c:numCache>
                <c:formatCode>0</c:formatCode>
                <c:ptCount val="34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C5-493A-B0C4-698491A30C95}"/>
            </c:ext>
          </c:extLst>
        </c:ser>
        <c:ser>
          <c:idx val="3"/>
          <c:order val="6"/>
          <c:tx>
            <c:strRef>
              <c:f>'Talnagögn | Numerical Data'!$D$73</c:f>
              <c:strCache>
                <c:ptCount val="1"/>
                <c:pt idx="0">
                  <c:v>Strandsiglingar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Data'!$H$73:$AV$73</c15:sqref>
                  </c15:fullRef>
                </c:ext>
              </c:extLst>
              <c:f>'Talnagögn | Numerical Data'!$H$73:$AO$73</c:f>
              <c:numCache>
                <c:formatCode>0</c:formatCode>
                <c:ptCount val="34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7C5-493A-B0C4-698491A30C95}"/>
            </c:ext>
          </c:extLst>
        </c:ser>
        <c:ser>
          <c:idx val="7"/>
          <c:order val="7"/>
          <c:tx>
            <c:strRef>
              <c:f>'Talnagögn | Numerical Data'!$D$82</c:f>
              <c:strCache>
                <c:ptCount val="1"/>
                <c:pt idx="0">
                  <c:v>Annað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Data'!$H$82:$AV$82</c15:sqref>
                  </c15:fullRef>
                </c:ext>
              </c:extLst>
              <c:f>'Talnagögn | Numerical Data'!$H$82:$AO$82</c:f>
              <c:numCache>
                <c:formatCode>0</c:formatCode>
                <c:ptCount val="34"/>
                <c:pt idx="0">
                  <c:v>50.342219039356451</c:v>
                </c:pt>
                <c:pt idx="1">
                  <c:v>48.498820297847487</c:v>
                </c:pt>
                <c:pt idx="2">
                  <c:v>48.148428783987583</c:v>
                </c:pt>
                <c:pt idx="3">
                  <c:v>47.476003043789206</c:v>
                </c:pt>
                <c:pt idx="4">
                  <c:v>45.391953774035983</c:v>
                </c:pt>
                <c:pt idx="5">
                  <c:v>47.352983917573965</c:v>
                </c:pt>
                <c:pt idx="6">
                  <c:v>49.893783805454859</c:v>
                </c:pt>
                <c:pt idx="7">
                  <c:v>35.097324620486688</c:v>
                </c:pt>
                <c:pt idx="8">
                  <c:v>49.469332979992487</c:v>
                </c:pt>
                <c:pt idx="9">
                  <c:v>47.55848677563381</c:v>
                </c:pt>
                <c:pt idx="10">
                  <c:v>39.892840859240096</c:v>
                </c:pt>
                <c:pt idx="11">
                  <c:v>50.754075297037616</c:v>
                </c:pt>
                <c:pt idx="12">
                  <c:v>52.640976153457814</c:v>
                </c:pt>
                <c:pt idx="13">
                  <c:v>29.181253067310536</c:v>
                </c:pt>
                <c:pt idx="14">
                  <c:v>49.028661179636856</c:v>
                </c:pt>
                <c:pt idx="15">
                  <c:v>50.945701721319438</c:v>
                </c:pt>
                <c:pt idx="16">
                  <c:v>49.284327537120134</c:v>
                </c:pt>
                <c:pt idx="17">
                  <c:v>45.717055155430899</c:v>
                </c:pt>
                <c:pt idx="18">
                  <c:v>26.87207468519955</c:v>
                </c:pt>
                <c:pt idx="19">
                  <c:v>23.67740183132355</c:v>
                </c:pt>
                <c:pt idx="20">
                  <c:v>33.292935423734889</c:v>
                </c:pt>
                <c:pt idx="21">
                  <c:v>23.804403980257121</c:v>
                </c:pt>
                <c:pt idx="22">
                  <c:v>17.531430949111609</c:v>
                </c:pt>
                <c:pt idx="23">
                  <c:v>14.593199489544077</c:v>
                </c:pt>
                <c:pt idx="24">
                  <c:v>21.641270328978635</c:v>
                </c:pt>
                <c:pt idx="25">
                  <c:v>13.098548904574727</c:v>
                </c:pt>
                <c:pt idx="26">
                  <c:v>10.755648068047776</c:v>
                </c:pt>
                <c:pt idx="27">
                  <c:v>14.844333681910257</c:v>
                </c:pt>
                <c:pt idx="28">
                  <c:v>11.848444888901895</c:v>
                </c:pt>
                <c:pt idx="29">
                  <c:v>15.63986710222207</c:v>
                </c:pt>
                <c:pt idx="30">
                  <c:v>11.842597060930302</c:v>
                </c:pt>
                <c:pt idx="31">
                  <c:v>13.308209683551013</c:v>
                </c:pt>
                <c:pt idx="32">
                  <c:v>18.798029325587549</c:v>
                </c:pt>
                <c:pt idx="33">
                  <c:v>20.058810296417278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7C5-493A-B0C4-698491A30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1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8427592592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074089804304349"/>
          <c:y val="0.26285185185185184"/>
          <c:w val="0.32755211128366041"/>
          <c:h val="0.471356481481481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23195602075027E-2"/>
          <c:y val="3.2337962962962964E-2"/>
          <c:w val="0.63638952862009868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Data'!$E$123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Data'!$H$123:$AV$123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79-4CAD-9DF9-4ECB9D5E131C}"/>
            </c:ext>
          </c:extLst>
        </c:ser>
        <c:ser>
          <c:idx val="3"/>
          <c:order val="1"/>
          <c:tx>
            <c:strRef>
              <c:f>'Talnagögn | Numerical Data'!$E$124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Data'!$H$124:$AV$124</c:f>
              <c:numCache>
                <c:formatCode>0</c:formatCode>
                <c:ptCount val="41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79-4CAD-9DF9-4ECB9D5E131C}"/>
            </c:ext>
          </c:extLst>
        </c:ser>
        <c:ser>
          <c:idx val="5"/>
          <c:order val="2"/>
          <c:tx>
            <c:strRef>
              <c:f>'Talnagögn | Numerical Data'!$E$125</c:f>
              <c:strCache>
                <c:ptCount val="1"/>
                <c:pt idx="0">
                  <c:v>F-Gases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Data'!$H$125:$AV$125</c:f>
              <c:numCache>
                <c:formatCode>0.0</c:formatCode>
                <c:ptCount val="41"/>
                <c:pt idx="0">
                  <c:v>0.31587839505520987</c:v>
                </c:pt>
                <c:pt idx="1">
                  <c:v>0.63440324339710896</c:v>
                </c:pt>
                <c:pt idx="2">
                  <c:v>0.64201226841222514</c:v>
                </c:pt>
                <c:pt idx="3">
                  <c:v>1.4399581844250187</c:v>
                </c:pt>
                <c:pt idx="4">
                  <c:v>1.8535598331542598</c:v>
                </c:pt>
                <c:pt idx="5">
                  <c:v>3.1529398777809292</c:v>
                </c:pt>
                <c:pt idx="6" formatCode="0">
                  <c:v>10.091380557538331</c:v>
                </c:pt>
                <c:pt idx="7" formatCode="0">
                  <c:v>16.137625712084247</c:v>
                </c:pt>
                <c:pt idx="8" formatCode="0">
                  <c:v>25.460844466955933</c:v>
                </c:pt>
                <c:pt idx="9" formatCode="0">
                  <c:v>36.988217113290219</c:v>
                </c:pt>
                <c:pt idx="10" formatCode="0">
                  <c:v>42.971186725495777</c:v>
                </c:pt>
                <c:pt idx="11" formatCode="0">
                  <c:v>39.803011906466502</c:v>
                </c:pt>
                <c:pt idx="12" formatCode="0">
                  <c:v>44.626570883465504</c:v>
                </c:pt>
                <c:pt idx="13" formatCode="0">
                  <c:v>45.10631741308412</c:v>
                </c:pt>
                <c:pt idx="14" formatCode="0">
                  <c:v>52.140957248435534</c:v>
                </c:pt>
                <c:pt idx="15" formatCode="0">
                  <c:v>57.201241406144838</c:v>
                </c:pt>
                <c:pt idx="16" formatCode="0">
                  <c:v>66.268728117954964</c:v>
                </c:pt>
                <c:pt idx="17" formatCode="0">
                  <c:v>66.94139885551283</c:v>
                </c:pt>
                <c:pt idx="18" formatCode="0">
                  <c:v>65.619674949677176</c:v>
                </c:pt>
                <c:pt idx="19" formatCode="0">
                  <c:v>78.815684882158905</c:v>
                </c:pt>
                <c:pt idx="20" formatCode="0">
                  <c:v>106.63787846935243</c:v>
                </c:pt>
                <c:pt idx="21" formatCode="0">
                  <c:v>131.33347009246177</c:v>
                </c:pt>
                <c:pt idx="22" formatCode="0">
                  <c:v>136.5156278242512</c:v>
                </c:pt>
                <c:pt idx="23" formatCode="0">
                  <c:v>166.67301783528774</c:v>
                </c:pt>
                <c:pt idx="24" formatCode="0">
                  <c:v>164.47973841133989</c:v>
                </c:pt>
                <c:pt idx="25" formatCode="0">
                  <c:v>156.82957565208963</c:v>
                </c:pt>
                <c:pt idx="26" formatCode="0">
                  <c:v>173.66618826618588</c:v>
                </c:pt>
                <c:pt idx="27" formatCode="0">
                  <c:v>164.60973006017312</c:v>
                </c:pt>
                <c:pt idx="28" formatCode="0">
                  <c:v>182.49465783600516</c:v>
                </c:pt>
                <c:pt idx="29" formatCode="0">
                  <c:v>194.40775708209762</c:v>
                </c:pt>
                <c:pt idx="30" formatCode="0">
                  <c:v>198.16685581224471</c:v>
                </c:pt>
                <c:pt idx="31" formatCode="0">
                  <c:v>162.47594201837697</c:v>
                </c:pt>
                <c:pt idx="32" formatCode="0">
                  <c:v>133.26429206158915</c:v>
                </c:pt>
                <c:pt idx="33" formatCode="0">
                  <c:v>124.61138001256812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79-4CAD-9DF9-4ECB9D5E131C}"/>
            </c:ext>
          </c:extLst>
        </c:ser>
        <c:ser>
          <c:idx val="4"/>
          <c:order val="3"/>
          <c:tx>
            <c:strRef>
              <c:f>'Talnagögn | Numerical Data'!$E$126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Data'!$H$126:$AO$126</c:f>
              <c:numCache>
                <c:formatCode>0</c:formatCode>
                <c:ptCount val="34"/>
                <c:pt idx="0">
                  <c:v>107.39920284949243</c:v>
                </c:pt>
                <c:pt idx="1">
                  <c:v>101.91136027226653</c:v>
                </c:pt>
                <c:pt idx="2">
                  <c:v>94.321493956709858</c:v>
                </c:pt>
                <c:pt idx="3">
                  <c:v>90.315707158298721</c:v>
                </c:pt>
                <c:pt idx="4">
                  <c:v>87.922425062911444</c:v>
                </c:pt>
                <c:pt idx="5">
                  <c:v>87.180001035308663</c:v>
                </c:pt>
                <c:pt idx="6">
                  <c:v>97.472453731573836</c:v>
                </c:pt>
                <c:pt idx="7">
                  <c:v>95.17781887015056</c:v>
                </c:pt>
                <c:pt idx="8">
                  <c:v>98.746741398858049</c:v>
                </c:pt>
                <c:pt idx="9">
                  <c:v>105.82336019790417</c:v>
                </c:pt>
                <c:pt idx="10">
                  <c:v>95.001120518162722</c:v>
                </c:pt>
                <c:pt idx="11">
                  <c:v>85.062324818882345</c:v>
                </c:pt>
                <c:pt idx="12">
                  <c:v>51.82442993699437</c:v>
                </c:pt>
                <c:pt idx="13">
                  <c:v>45.143881241780278</c:v>
                </c:pt>
                <c:pt idx="14">
                  <c:v>63.442740126241233</c:v>
                </c:pt>
                <c:pt idx="15">
                  <c:v>68.030615448339205</c:v>
                </c:pt>
                <c:pt idx="16">
                  <c:v>76.318942885185621</c:v>
                </c:pt>
                <c:pt idx="17">
                  <c:v>78.715404497936589</c:v>
                </c:pt>
                <c:pt idx="18">
                  <c:v>75.071963499563765</c:v>
                </c:pt>
                <c:pt idx="19">
                  <c:v>40.06501131439444</c:v>
                </c:pt>
                <c:pt idx="20">
                  <c:v>23.932143360735196</c:v>
                </c:pt>
                <c:pt idx="21">
                  <c:v>32.299400448278938</c:v>
                </c:pt>
                <c:pt idx="22">
                  <c:v>14.910384533250003</c:v>
                </c:pt>
                <c:pt idx="23">
                  <c:v>12.292173536575262</c:v>
                </c:pt>
                <c:pt idx="24">
                  <c:v>12.10219892780154</c:v>
                </c:pt>
                <c:pt idx="25">
                  <c:v>11.333658415575684</c:v>
                </c:pt>
                <c:pt idx="26">
                  <c:v>10.933710854335231</c:v>
                </c:pt>
                <c:pt idx="27">
                  <c:v>11.529807300972198</c:v>
                </c:pt>
                <c:pt idx="28">
                  <c:v>13.846926599616154</c:v>
                </c:pt>
                <c:pt idx="29">
                  <c:v>11.448122042170862</c:v>
                </c:pt>
                <c:pt idx="30">
                  <c:v>12.4448343158667</c:v>
                </c:pt>
                <c:pt idx="31">
                  <c:v>11.714415751738478</c:v>
                </c:pt>
                <c:pt idx="32">
                  <c:v>10.978213344841787</c:v>
                </c:pt>
                <c:pt idx="33">
                  <c:v>10.530949001049688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79-4CAD-9DF9-4ECB9D5E131C}"/>
            </c:ext>
          </c:extLst>
        </c:ser>
        <c:ser>
          <c:idx val="0"/>
          <c:order val="4"/>
          <c:tx>
            <c:v>Ál WEM</c:v>
          </c:tx>
          <c:spPr>
            <a:ln w="19050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Data'!$H$135:$BU$135</c:f>
              <c:numCache>
                <c:formatCode>0</c:formatCode>
                <c:ptCount val="66"/>
                <c:pt idx="33">
                  <c:v>1402.6496416686878</c:v>
                </c:pt>
                <c:pt idx="34">
                  <c:v>1377.4793564608008</c:v>
                </c:pt>
                <c:pt idx="35">
                  <c:v>1394.8783001218731</c:v>
                </c:pt>
                <c:pt idx="36">
                  <c:v>1409.43658526847</c:v>
                </c:pt>
                <c:pt idx="37">
                  <c:v>1416.9733435902695</c:v>
                </c:pt>
                <c:pt idx="38">
                  <c:v>1423.7231203717954</c:v>
                </c:pt>
                <c:pt idx="39">
                  <c:v>1423.396023239645</c:v>
                </c:pt>
                <c:pt idx="40">
                  <c:v>1423.396023239645</c:v>
                </c:pt>
                <c:pt idx="41">
                  <c:v>1423.396023239645</c:v>
                </c:pt>
                <c:pt idx="42">
                  <c:v>1424.2805786697429</c:v>
                </c:pt>
                <c:pt idx="43">
                  <c:v>1423.396023239645</c:v>
                </c:pt>
                <c:pt idx="44">
                  <c:v>1423.396023239645</c:v>
                </c:pt>
                <c:pt idx="45">
                  <c:v>1423.396023239645</c:v>
                </c:pt>
                <c:pt idx="46">
                  <c:v>1424.2805786697429</c:v>
                </c:pt>
                <c:pt idx="47">
                  <c:v>1423.396023239645</c:v>
                </c:pt>
                <c:pt idx="48">
                  <c:v>1423.396023239645</c:v>
                </c:pt>
                <c:pt idx="49">
                  <c:v>1423.396023239645</c:v>
                </c:pt>
                <c:pt idx="50">
                  <c:v>1424.2805786697429</c:v>
                </c:pt>
                <c:pt idx="51">
                  <c:v>1423.396023239645</c:v>
                </c:pt>
                <c:pt idx="52">
                  <c:v>1423.396023239645</c:v>
                </c:pt>
                <c:pt idx="53">
                  <c:v>1423.396023239645</c:v>
                </c:pt>
                <c:pt idx="54">
                  <c:v>1424.2805786697429</c:v>
                </c:pt>
                <c:pt idx="55">
                  <c:v>1423.396023239645</c:v>
                </c:pt>
                <c:pt idx="56">
                  <c:v>1423.396023239645</c:v>
                </c:pt>
                <c:pt idx="57">
                  <c:v>1423.396023239645</c:v>
                </c:pt>
                <c:pt idx="58">
                  <c:v>1424.2805786697429</c:v>
                </c:pt>
                <c:pt idx="59">
                  <c:v>1423.396023239645</c:v>
                </c:pt>
                <c:pt idx="60">
                  <c:v>1423.396023239645</c:v>
                </c:pt>
                <c:pt idx="61">
                  <c:v>1423.396023239645</c:v>
                </c:pt>
                <c:pt idx="62">
                  <c:v>1424.2805786697429</c:v>
                </c:pt>
                <c:pt idx="63">
                  <c:v>1423.396023239645</c:v>
                </c:pt>
                <c:pt idx="64">
                  <c:v>1423.396023239645</c:v>
                </c:pt>
                <c:pt idx="65">
                  <c:v>1423.396023239645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79-4CAD-9DF9-4ECB9D5E131C}"/>
            </c:ext>
          </c:extLst>
        </c:ser>
        <c:ser>
          <c:idx val="1"/>
          <c:order val="5"/>
          <c:tx>
            <c:v>Kísil WEM</c:v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Data'!$H$136:$BU$136</c:f>
              <c:numCache>
                <c:formatCode>0</c:formatCode>
                <c:ptCount val="66"/>
                <c:pt idx="33">
                  <c:v>408.20430474231654</c:v>
                </c:pt>
                <c:pt idx="34">
                  <c:v>459.98352886399567</c:v>
                </c:pt>
                <c:pt idx="35">
                  <c:v>454.98352886399567</c:v>
                </c:pt>
                <c:pt idx="36">
                  <c:v>449.98352886399567</c:v>
                </c:pt>
                <c:pt idx="37">
                  <c:v>444.98352886399567</c:v>
                </c:pt>
                <c:pt idx="38">
                  <c:v>439.98352886399567</c:v>
                </c:pt>
                <c:pt idx="39">
                  <c:v>439.98352886399567</c:v>
                </c:pt>
                <c:pt idx="40">
                  <c:v>439.98352886399567</c:v>
                </c:pt>
                <c:pt idx="41">
                  <c:v>439.98352886399567</c:v>
                </c:pt>
                <c:pt idx="42">
                  <c:v>439.98352886399567</c:v>
                </c:pt>
                <c:pt idx="43">
                  <c:v>439.98352886399567</c:v>
                </c:pt>
                <c:pt idx="44">
                  <c:v>439.98352886399567</c:v>
                </c:pt>
                <c:pt idx="45">
                  <c:v>439.98352886399567</c:v>
                </c:pt>
                <c:pt idx="46">
                  <c:v>439.98352886399567</c:v>
                </c:pt>
                <c:pt idx="47">
                  <c:v>439.98352886399567</c:v>
                </c:pt>
                <c:pt idx="48">
                  <c:v>439.98352886399567</c:v>
                </c:pt>
                <c:pt idx="49">
                  <c:v>439.98352886399567</c:v>
                </c:pt>
                <c:pt idx="50">
                  <c:v>439.98352886399567</c:v>
                </c:pt>
                <c:pt idx="51">
                  <c:v>439.98352886399567</c:v>
                </c:pt>
                <c:pt idx="52">
                  <c:v>439.98352886399567</c:v>
                </c:pt>
                <c:pt idx="53">
                  <c:v>439.98352886399567</c:v>
                </c:pt>
                <c:pt idx="54">
                  <c:v>439.98352886399567</c:v>
                </c:pt>
                <c:pt idx="55">
                  <c:v>439.98352886399567</c:v>
                </c:pt>
                <c:pt idx="56">
                  <c:v>439.98352886399567</c:v>
                </c:pt>
                <c:pt idx="57">
                  <c:v>439.98352886399567</c:v>
                </c:pt>
                <c:pt idx="58">
                  <c:v>439.98352886399567</c:v>
                </c:pt>
                <c:pt idx="59">
                  <c:v>439.98352886399567</c:v>
                </c:pt>
                <c:pt idx="60">
                  <c:v>439.98352886399567</c:v>
                </c:pt>
                <c:pt idx="61">
                  <c:v>439.98352886399567</c:v>
                </c:pt>
                <c:pt idx="62">
                  <c:v>439.98352886399567</c:v>
                </c:pt>
                <c:pt idx="63">
                  <c:v>439.98352886399567</c:v>
                </c:pt>
                <c:pt idx="64">
                  <c:v>439.98352886399567</c:v>
                </c:pt>
                <c:pt idx="65">
                  <c:v>439.98352886399567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79-4CAD-9DF9-4ECB9D5E131C}"/>
            </c:ext>
          </c:extLst>
        </c:ser>
        <c:ser>
          <c:idx val="6"/>
          <c:order val="6"/>
          <c:tx>
            <c:v>F-gös WEM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Data'!$H$137:$BU$137</c:f>
              <c:numCache>
                <c:formatCode>0</c:formatCode>
                <c:ptCount val="66"/>
                <c:pt idx="33">
                  <c:v>124.61138001256812</c:v>
                </c:pt>
                <c:pt idx="34">
                  <c:v>107.06707464612369</c:v>
                </c:pt>
                <c:pt idx="35">
                  <c:v>105.42755037857987</c:v>
                </c:pt>
                <c:pt idx="36">
                  <c:v>83.5770944670723</c:v>
                </c:pt>
                <c:pt idx="37">
                  <c:v>89.218898947233555</c:v>
                </c:pt>
                <c:pt idx="38">
                  <c:v>43.26911376597527</c:v>
                </c:pt>
                <c:pt idx="39">
                  <c:v>28.594353825828239</c:v>
                </c:pt>
                <c:pt idx="40">
                  <c:v>35.17224402572942</c:v>
                </c:pt>
                <c:pt idx="41">
                  <c:v>17.303589844401653</c:v>
                </c:pt>
                <c:pt idx="42">
                  <c:v>18.171670843069943</c:v>
                </c:pt>
                <c:pt idx="43">
                  <c:v>24.941369829078202</c:v>
                </c:pt>
                <c:pt idx="44">
                  <c:v>14.551661015882974</c:v>
                </c:pt>
                <c:pt idx="45">
                  <c:v>9.3044311475083443</c:v>
                </c:pt>
                <c:pt idx="46">
                  <c:v>10.158437877268467</c:v>
                </c:pt>
                <c:pt idx="47">
                  <c:v>10.564321379010071</c:v>
                </c:pt>
                <c:pt idx="48">
                  <c:v>10.607255083028505</c:v>
                </c:pt>
                <c:pt idx="49">
                  <c:v>10.981816836351726</c:v>
                </c:pt>
                <c:pt idx="50">
                  <c:v>11.265099377180576</c:v>
                </c:pt>
                <c:pt idx="51">
                  <c:v>11.86336032823008</c:v>
                </c:pt>
                <c:pt idx="52">
                  <c:v>11.916511219523729</c:v>
                </c:pt>
                <c:pt idx="53">
                  <c:v>11.962843485434734</c:v>
                </c:pt>
                <c:pt idx="54">
                  <c:v>12.030448041137852</c:v>
                </c:pt>
                <c:pt idx="55">
                  <c:v>12.061441720403428</c:v>
                </c:pt>
                <c:pt idx="56">
                  <c:v>12.20465301865025</c:v>
                </c:pt>
                <c:pt idx="57">
                  <c:v>12.512372665706694</c:v>
                </c:pt>
                <c:pt idx="58">
                  <c:v>12.223367544979656</c:v>
                </c:pt>
                <c:pt idx="59">
                  <c:v>12.081234069351128</c:v>
                </c:pt>
                <c:pt idx="60">
                  <c:v>12.071984759328824</c:v>
                </c:pt>
                <c:pt idx="61">
                  <c:v>11.878231956329175</c:v>
                </c:pt>
                <c:pt idx="62">
                  <c:v>11.716352035472264</c:v>
                </c:pt>
                <c:pt idx="63">
                  <c:v>11.609963690918256</c:v>
                </c:pt>
                <c:pt idx="64">
                  <c:v>11.567060418759562</c:v>
                </c:pt>
                <c:pt idx="65">
                  <c:v>11.571058173593762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579-4CAD-9DF9-4ECB9D5E131C}"/>
            </c:ext>
          </c:extLst>
        </c:ser>
        <c:ser>
          <c:idx val="7"/>
          <c:order val="7"/>
          <c:tx>
            <c:v>Annað WEM</c:v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Data'!$H$138:$BU$138</c:f>
              <c:numCache>
                <c:formatCode>0</c:formatCode>
                <c:ptCount val="66"/>
                <c:pt idx="33">
                  <c:v>10.530949001049688</c:v>
                </c:pt>
                <c:pt idx="34">
                  <c:v>10.722095803552524</c:v>
                </c:pt>
                <c:pt idx="35">
                  <c:v>11.161354812811052</c:v>
                </c:pt>
                <c:pt idx="36">
                  <c:v>11.154712160028147</c:v>
                </c:pt>
                <c:pt idx="37">
                  <c:v>11.138754781004911</c:v>
                </c:pt>
                <c:pt idx="38">
                  <c:v>11.114087253800671</c:v>
                </c:pt>
                <c:pt idx="39">
                  <c:v>11.081125528704835</c:v>
                </c:pt>
                <c:pt idx="40">
                  <c:v>11.039211689803743</c:v>
                </c:pt>
                <c:pt idx="41">
                  <c:v>10.984238820664382</c:v>
                </c:pt>
                <c:pt idx="42">
                  <c:v>10.923075239612466</c:v>
                </c:pt>
                <c:pt idx="43">
                  <c:v>10.85552584167632</c:v>
                </c:pt>
                <c:pt idx="44">
                  <c:v>10.782380742220354</c:v>
                </c:pt>
                <c:pt idx="45">
                  <c:v>10.691001127716058</c:v>
                </c:pt>
                <c:pt idx="46">
                  <c:v>10.598132346339908</c:v>
                </c:pt>
                <c:pt idx="47">
                  <c:v>10.504649221535942</c:v>
                </c:pt>
                <c:pt idx="48">
                  <c:v>10.413167365294555</c:v>
                </c:pt>
                <c:pt idx="49">
                  <c:v>10.354606065518986</c:v>
                </c:pt>
                <c:pt idx="50">
                  <c:v>10.348618874877822</c:v>
                </c:pt>
                <c:pt idx="51">
                  <c:v>10.342826891247551</c:v>
                </c:pt>
                <c:pt idx="52">
                  <c:v>10.337252568846713</c:v>
                </c:pt>
                <c:pt idx="53">
                  <c:v>10.331858750521082</c:v>
                </c:pt>
                <c:pt idx="54">
                  <c:v>10.326655654322703</c:v>
                </c:pt>
                <c:pt idx="55">
                  <c:v>10.321650075372386</c:v>
                </c:pt>
                <c:pt idx="56">
                  <c:v>10.316861592257602</c:v>
                </c:pt>
                <c:pt idx="57">
                  <c:v>10.312298786935525</c:v>
                </c:pt>
                <c:pt idx="58">
                  <c:v>10.307941949000808</c:v>
                </c:pt>
                <c:pt idx="59">
                  <c:v>10.303784138764961</c:v>
                </c:pt>
                <c:pt idx="60">
                  <c:v>10.299852797490932</c:v>
                </c:pt>
                <c:pt idx="61">
                  <c:v>10.296148142454292</c:v>
                </c:pt>
                <c:pt idx="62">
                  <c:v>10.292677745946694</c:v>
                </c:pt>
                <c:pt idx="63">
                  <c:v>10.289440320643472</c:v>
                </c:pt>
                <c:pt idx="64">
                  <c:v>10.286436523003108</c:v>
                </c:pt>
                <c:pt idx="65">
                  <c:v>10.283665707438521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79-4CAD-9DF9-4ECB9D5E1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046040934991209"/>
          <c:y val="0.32155185185185187"/>
          <c:w val="0.25953959065008791"/>
          <c:h val="0.365523148148148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87931011512502E-2"/>
          <c:y val="3.2053914822400199E-2"/>
          <c:w val="0.63484213241618692"/>
          <c:h val="0.88193421169167119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Data'!$D$8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rgbClr val="68A2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Data'!$H$8:$AO$8</c:f>
              <c:numCache>
                <c:formatCode>0</c:formatCode>
                <c:ptCount val="34"/>
                <c:pt idx="0">
                  <c:v>8142.2655079993019</c:v>
                </c:pt>
                <c:pt idx="1">
                  <c:v>8146.2313470254858</c:v>
                </c:pt>
                <c:pt idx="2">
                  <c:v>8131.8588280985387</c:v>
                </c:pt>
                <c:pt idx="3">
                  <c:v>8138.1761530650947</c:v>
                </c:pt>
                <c:pt idx="4">
                  <c:v>8129.0084749077187</c:v>
                </c:pt>
                <c:pt idx="5">
                  <c:v>8110.6672040854837</c:v>
                </c:pt>
                <c:pt idx="6">
                  <c:v>8103.1417242367525</c:v>
                </c:pt>
                <c:pt idx="7">
                  <c:v>8096.1306669816267</c:v>
                </c:pt>
                <c:pt idx="8">
                  <c:v>8091.2099222669249</c:v>
                </c:pt>
                <c:pt idx="9">
                  <c:v>8094.1024539946084</c:v>
                </c:pt>
                <c:pt idx="10">
                  <c:v>8095.0089405619865</c:v>
                </c:pt>
                <c:pt idx="11">
                  <c:v>8099.9833391208258</c:v>
                </c:pt>
                <c:pt idx="12">
                  <c:v>8109.2975745146305</c:v>
                </c:pt>
                <c:pt idx="13">
                  <c:v>8099.8628672248997</c:v>
                </c:pt>
                <c:pt idx="14">
                  <c:v>8096.5347677604586</c:v>
                </c:pt>
                <c:pt idx="15">
                  <c:v>8091.7267269509657</c:v>
                </c:pt>
                <c:pt idx="16">
                  <c:v>8135.1701428928063</c:v>
                </c:pt>
                <c:pt idx="17">
                  <c:v>8030.451820954705</c:v>
                </c:pt>
                <c:pt idx="18">
                  <c:v>8065.6670743415989</c:v>
                </c:pt>
                <c:pt idx="19">
                  <c:v>8117.3693936346281</c:v>
                </c:pt>
                <c:pt idx="20">
                  <c:v>8088.1843252997787</c:v>
                </c:pt>
                <c:pt idx="21">
                  <c:v>8063.4833201027086</c:v>
                </c:pt>
                <c:pt idx="22">
                  <c:v>8064.5392425745749</c:v>
                </c:pt>
                <c:pt idx="23">
                  <c:v>8061.7769053843185</c:v>
                </c:pt>
                <c:pt idx="24">
                  <c:v>8051.6816426605765</c:v>
                </c:pt>
                <c:pt idx="25">
                  <c:v>8039.3971026624204</c:v>
                </c:pt>
                <c:pt idx="26">
                  <c:v>8018.3786668449193</c:v>
                </c:pt>
                <c:pt idx="27">
                  <c:v>7987.5815574668504</c:v>
                </c:pt>
                <c:pt idx="28">
                  <c:v>7972.0593770061969</c:v>
                </c:pt>
                <c:pt idx="29">
                  <c:v>7982.4408800976125</c:v>
                </c:pt>
                <c:pt idx="30">
                  <c:v>7999.9250976595449</c:v>
                </c:pt>
                <c:pt idx="31">
                  <c:v>8003.3846929324436</c:v>
                </c:pt>
                <c:pt idx="32">
                  <c:v>7985.6990877259941</c:v>
                </c:pt>
                <c:pt idx="33">
                  <c:v>7985.0110491166906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A2-4FE2-998E-85206936D111}"/>
            </c:ext>
          </c:extLst>
        </c:ser>
        <c:ser>
          <c:idx val="1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A2-4FE2-998E-85206936D111}"/>
            </c:ext>
          </c:extLst>
        </c:ser>
        <c:ser>
          <c:idx val="0"/>
          <c:order val="2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A2-4FE2-998E-85206936D111}"/>
            </c:ext>
          </c:extLst>
        </c:ser>
        <c:ser>
          <c:idx val="2"/>
          <c:order val="3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A2-4FE2-998E-85206936D111}"/>
            </c:ext>
          </c:extLst>
        </c:ser>
        <c:ser>
          <c:idx val="4"/>
          <c:order val="4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A2-4FE2-998E-85206936D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date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0"/>
        <c:lblOffset val="100"/>
        <c:baseTimeUnit val="days"/>
        <c:majorUnit val="1"/>
        <c:majorTimeUnit val="days"/>
      </c:date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66047075061976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78991650697346"/>
          <c:y val="0.33207947535290283"/>
          <c:w val="0.22189883790330095"/>
          <c:h val="0.35359751637986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87931011512502E-2"/>
          <c:y val="3.179516358463727E-2"/>
          <c:w val="0.63615613600723842"/>
          <c:h val="0.88288728307254627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5-49BB-9FE1-B653D7FD5C90}"/>
            </c:ext>
          </c:extLst>
        </c:ser>
        <c:ser>
          <c:idx val="0"/>
          <c:order val="1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5-49BB-9FE1-B653D7FD5C90}"/>
            </c:ext>
          </c:extLst>
        </c:ser>
        <c:ser>
          <c:idx val="2"/>
          <c:order val="2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05-49BB-9FE1-B653D7FD5C90}"/>
            </c:ext>
          </c:extLst>
        </c:ser>
        <c:ser>
          <c:idx val="4"/>
          <c:order val="3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05-49BB-9FE1-B653D7FD5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  <c:extLst/>
      </c:lineChart>
      <c:date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0"/>
        <c:lblOffset val="100"/>
        <c:baseTimeUnit val="days"/>
        <c:majorUnit val="1"/>
        <c:majorTimeUnit val="days"/>
      </c:date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7524386311766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10392009802495"/>
          <c:y val="0.35451152204836411"/>
          <c:w val="0.21261062797469998"/>
          <c:h val="0.308223473969383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58123046788644E-2"/>
          <c:y val="3.3466576783634391E-2"/>
          <c:w val="0.64305956567237232"/>
          <c:h val="0.87673088320619863"/>
        </c:manualLayout>
      </c:layout>
      <c:lineChart>
        <c:grouping val="standard"/>
        <c:varyColors val="0"/>
        <c:ser>
          <c:idx val="8"/>
          <c:order val="0"/>
          <c:tx>
            <c:v>Landnotkun</c:v>
          </c:tx>
          <c:spPr>
            <a:ln>
              <a:solidFill>
                <a:srgbClr val="68A200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Data'!$H$8:$AO$8</c:f>
              <c:numCache>
                <c:formatCode>0</c:formatCode>
                <c:ptCount val="34"/>
                <c:pt idx="0">
                  <c:v>8142.2655079993019</c:v>
                </c:pt>
                <c:pt idx="1">
                  <c:v>8146.2313470254858</c:v>
                </c:pt>
                <c:pt idx="2">
                  <c:v>8131.8588280985387</c:v>
                </c:pt>
                <c:pt idx="3">
                  <c:v>8138.1761530650947</c:v>
                </c:pt>
                <c:pt idx="4">
                  <c:v>8129.0084749077187</c:v>
                </c:pt>
                <c:pt idx="5">
                  <c:v>8110.6672040854837</c:v>
                </c:pt>
                <c:pt idx="6">
                  <c:v>8103.1417242367525</c:v>
                </c:pt>
                <c:pt idx="7">
                  <c:v>8096.1306669816267</c:v>
                </c:pt>
                <c:pt idx="8">
                  <c:v>8091.2099222669249</c:v>
                </c:pt>
                <c:pt idx="9">
                  <c:v>8094.1024539946084</c:v>
                </c:pt>
                <c:pt idx="10">
                  <c:v>8095.0089405619865</c:v>
                </c:pt>
                <c:pt idx="11">
                  <c:v>8099.9833391208258</c:v>
                </c:pt>
                <c:pt idx="12">
                  <c:v>8109.2975745146305</c:v>
                </c:pt>
                <c:pt idx="13">
                  <c:v>8099.8628672248997</c:v>
                </c:pt>
                <c:pt idx="14">
                  <c:v>8096.5347677604586</c:v>
                </c:pt>
                <c:pt idx="15">
                  <c:v>8091.7267269509657</c:v>
                </c:pt>
                <c:pt idx="16">
                  <c:v>8135.1701428928063</c:v>
                </c:pt>
                <c:pt idx="17">
                  <c:v>8030.451820954705</c:v>
                </c:pt>
                <c:pt idx="18">
                  <c:v>8065.6670743415989</c:v>
                </c:pt>
                <c:pt idx="19">
                  <c:v>8117.3693936346281</c:v>
                </c:pt>
                <c:pt idx="20">
                  <c:v>8088.1843252997787</c:v>
                </c:pt>
                <c:pt idx="21">
                  <c:v>8063.4833201027086</c:v>
                </c:pt>
                <c:pt idx="22">
                  <c:v>8064.5392425745749</c:v>
                </c:pt>
                <c:pt idx="23">
                  <c:v>8061.7769053843185</c:v>
                </c:pt>
                <c:pt idx="24">
                  <c:v>8051.6816426605765</c:v>
                </c:pt>
                <c:pt idx="25">
                  <c:v>8039.3971026624204</c:v>
                </c:pt>
                <c:pt idx="26">
                  <c:v>8018.3786668449193</c:v>
                </c:pt>
                <c:pt idx="27">
                  <c:v>7987.5815574668504</c:v>
                </c:pt>
                <c:pt idx="28">
                  <c:v>7972.0593770061969</c:v>
                </c:pt>
                <c:pt idx="29">
                  <c:v>7982.4408800976125</c:v>
                </c:pt>
                <c:pt idx="30">
                  <c:v>7999.9250976595449</c:v>
                </c:pt>
                <c:pt idx="31">
                  <c:v>8003.3846929324436</c:v>
                </c:pt>
                <c:pt idx="32">
                  <c:v>7985.6990877259941</c:v>
                </c:pt>
                <c:pt idx="33">
                  <c:v>7985.0110491166906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C-4805-97FC-BF9537F7CD06}"/>
            </c:ext>
          </c:extLst>
        </c:ser>
        <c:ser>
          <c:idx val="10"/>
          <c:order val="1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>
              <a:solidFill>
                <a:srgbClr val="008AAC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Data'!$H$5:$BU$5</c:f>
              <c:numCache>
                <c:formatCode>0</c:formatCode>
                <c:ptCount val="66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C-4805-97FC-BF9537F7CD06}"/>
            </c:ext>
          </c:extLst>
        </c:ser>
        <c:ser>
          <c:idx val="0"/>
          <c:order val="2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>
              <a:solidFill>
                <a:srgbClr val="FFD44B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8C-4805-97FC-BF9537F7CD06}"/>
            </c:ext>
          </c:extLst>
        </c:ser>
        <c:ser>
          <c:idx val="11"/>
          <c:order val="3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>
              <a:solidFill>
                <a:srgbClr val="85509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Data'!$H$7:$BU$7</c:f>
              <c:numCache>
                <c:formatCode>0</c:formatCode>
                <c:ptCount val="66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8C-4805-97FC-BF9537F7CD06}"/>
            </c:ext>
          </c:extLst>
        </c:ser>
        <c:ser>
          <c:idx val="12"/>
          <c:order val="4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Data'!$H$9:$BU$9</c:f>
              <c:numCache>
                <c:formatCode>0</c:formatCode>
                <c:ptCount val="66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8C-4805-97FC-BF9537F7CD06}"/>
            </c:ext>
          </c:extLst>
        </c:ser>
        <c:ser>
          <c:idx val="2"/>
          <c:order val="5"/>
          <c:tx>
            <c:v>Orka WEM</c:v>
          </c:tx>
          <c:spPr>
            <a:ln w="19050">
              <a:solidFill>
                <a:srgbClr val="008AAC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Data'!$H$13:$BU$13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1819.1573302714678</c:v>
                </c:pt>
                <c:pt idx="35">
                  <c:v>1800.1916777345864</c:v>
                </c:pt>
                <c:pt idx="36">
                  <c:v>1779.5535176789456</c:v>
                </c:pt>
                <c:pt idx="37">
                  <c:v>1756.8057445991349</c:v>
                </c:pt>
                <c:pt idx="38">
                  <c:v>1720.5198929788655</c:v>
                </c:pt>
                <c:pt idx="39">
                  <c:v>1699.7793894763468</c:v>
                </c:pt>
                <c:pt idx="40">
                  <c:v>1659.228239557016</c:v>
                </c:pt>
                <c:pt idx="41">
                  <c:v>1624.4998603289625</c:v>
                </c:pt>
                <c:pt idx="42">
                  <c:v>1579.5071916323659</c:v>
                </c:pt>
                <c:pt idx="43">
                  <c:v>1533.4768424429833</c:v>
                </c:pt>
                <c:pt idx="44">
                  <c:v>1482.0843950792225</c:v>
                </c:pt>
                <c:pt idx="45">
                  <c:v>1404.2894200955193</c:v>
                </c:pt>
                <c:pt idx="46">
                  <c:v>1329.0852251324279</c:v>
                </c:pt>
                <c:pt idx="47">
                  <c:v>1252.4814423693485</c:v>
                </c:pt>
                <c:pt idx="48">
                  <c:v>1179.3926761142336</c:v>
                </c:pt>
                <c:pt idx="49">
                  <c:v>1108.4819576042844</c:v>
                </c:pt>
                <c:pt idx="50">
                  <c:v>1036.3237368931841</c:v>
                </c:pt>
                <c:pt idx="51">
                  <c:v>966.16388965567307</c:v>
                </c:pt>
                <c:pt idx="52">
                  <c:v>895.78936366813332</c:v>
                </c:pt>
                <c:pt idx="53">
                  <c:v>825.88822415673314</c:v>
                </c:pt>
                <c:pt idx="54">
                  <c:v>759.58794531579849</c:v>
                </c:pt>
                <c:pt idx="55">
                  <c:v>700.72297166463272</c:v>
                </c:pt>
                <c:pt idx="56">
                  <c:v>641.96298676709557</c:v>
                </c:pt>
                <c:pt idx="57">
                  <c:v>583.83549695565705</c:v>
                </c:pt>
                <c:pt idx="58">
                  <c:v>526.69440886138966</c:v>
                </c:pt>
                <c:pt idx="59">
                  <c:v>471.5056123737628</c:v>
                </c:pt>
                <c:pt idx="60">
                  <c:v>423.70642113060569</c:v>
                </c:pt>
                <c:pt idx="61">
                  <c:v>387.70197342845688</c:v>
                </c:pt>
                <c:pt idx="62">
                  <c:v>358.3540798413577</c:v>
                </c:pt>
                <c:pt idx="63">
                  <c:v>330.80302343331124</c:v>
                </c:pt>
                <c:pt idx="64">
                  <c:v>304.81936550282228</c:v>
                </c:pt>
                <c:pt idx="65">
                  <c:v>281.35842241172054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8C-4805-97FC-BF9537F7CD06}"/>
            </c:ext>
          </c:extLst>
        </c:ser>
        <c:ser>
          <c:idx val="3"/>
          <c:order val="6"/>
          <c:tx>
            <c:v>IPPU WEM</c:v>
          </c:tx>
          <c:spPr>
            <a:ln w="19050">
              <a:solidFill>
                <a:srgbClr val="FFD44B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3">
                  <c:v>1945.9962754246219</c:v>
                </c:pt>
                <c:pt idx="34">
                  <c:v>1955.2520557744726</c:v>
                </c:pt>
                <c:pt idx="35">
                  <c:v>1966.4507341772596</c:v>
                </c:pt>
                <c:pt idx="36">
                  <c:v>1954.1519207595661</c:v>
                </c:pt>
                <c:pt idx="37">
                  <c:v>1962.3145261825036</c:v>
                </c:pt>
                <c:pt idx="38">
                  <c:v>1918.0898502555669</c:v>
                </c:pt>
                <c:pt idx="39">
                  <c:v>1903.0550314581737</c:v>
                </c:pt>
                <c:pt idx="40">
                  <c:v>1909.5910078191739</c:v>
                </c:pt>
                <c:pt idx="41">
                  <c:v>1891.6673807687066</c:v>
                </c:pt>
                <c:pt idx="42">
                  <c:v>1893.3588536164209</c:v>
                </c:pt>
                <c:pt idx="43">
                  <c:v>1899.176447774395</c:v>
                </c:pt>
                <c:pt idx="44">
                  <c:v>1888.7135938617439</c:v>
                </c:pt>
                <c:pt idx="45">
                  <c:v>1883.3749843788651</c:v>
                </c:pt>
                <c:pt idx="46">
                  <c:v>1885.0206777573467</c:v>
                </c:pt>
                <c:pt idx="47">
                  <c:v>1884.4485227041866</c:v>
                </c:pt>
                <c:pt idx="48">
                  <c:v>1884.3999745519636</c:v>
                </c:pt>
                <c:pt idx="49">
                  <c:v>1884.7159750055114</c:v>
                </c:pt>
                <c:pt idx="50">
                  <c:v>1885.8778257857971</c:v>
                </c:pt>
                <c:pt idx="51">
                  <c:v>1885.5857393231181</c:v>
                </c:pt>
                <c:pt idx="52">
                  <c:v>1885.6333158920111</c:v>
                </c:pt>
                <c:pt idx="53">
                  <c:v>1885.6742543395962</c:v>
                </c:pt>
                <c:pt idx="54">
                  <c:v>1886.6212112291989</c:v>
                </c:pt>
                <c:pt idx="55">
                  <c:v>1885.7626438994166</c:v>
                </c:pt>
                <c:pt idx="56">
                  <c:v>1885.9010667145485</c:v>
                </c:pt>
                <c:pt idx="57">
                  <c:v>1886.2042235562826</c:v>
                </c:pt>
                <c:pt idx="58">
                  <c:v>1886.7954170277192</c:v>
                </c:pt>
                <c:pt idx="59">
                  <c:v>1885.7645703117569</c:v>
                </c:pt>
                <c:pt idx="60">
                  <c:v>1885.7513896604605</c:v>
                </c:pt>
                <c:pt idx="61">
                  <c:v>1885.5539322024242</c:v>
                </c:pt>
                <c:pt idx="62">
                  <c:v>1886.2731373151573</c:v>
                </c:pt>
                <c:pt idx="63">
                  <c:v>1885.2789561152024</c:v>
                </c:pt>
                <c:pt idx="64">
                  <c:v>1885.2330490454035</c:v>
                </c:pt>
                <c:pt idx="65">
                  <c:v>1885.2342759846729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28C-4805-97FC-BF9537F7CD06}"/>
            </c:ext>
          </c:extLst>
        </c:ser>
        <c:ser>
          <c:idx val="4"/>
          <c:order val="7"/>
          <c:tx>
            <c:v>Agri WEM</c:v>
          </c:tx>
          <c:spPr>
            <a:ln w="19050">
              <a:solidFill>
                <a:srgbClr val="85509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686.91262824532726</c:v>
                </c:pt>
                <c:pt idx="36">
                  <c:v>685.00713386939856</c:v>
                </c:pt>
                <c:pt idx="37">
                  <c:v>683.08321847839375</c:v>
                </c:pt>
                <c:pt idx="38">
                  <c:v>681.1419825018005</c:v>
                </c:pt>
                <c:pt idx="39">
                  <c:v>678.28992268559182</c:v>
                </c:pt>
                <c:pt idx="40">
                  <c:v>675.57364650219574</c:v>
                </c:pt>
                <c:pt idx="41">
                  <c:v>673.18473962046653</c:v>
                </c:pt>
                <c:pt idx="42">
                  <c:v>671.47007737838976</c:v>
                </c:pt>
                <c:pt idx="43">
                  <c:v>669.75484812820207</c:v>
                </c:pt>
                <c:pt idx="44">
                  <c:v>667.82757525885449</c:v>
                </c:pt>
                <c:pt idx="45">
                  <c:v>665.75152396977194</c:v>
                </c:pt>
                <c:pt idx="46">
                  <c:v>663.49434448963939</c:v>
                </c:pt>
                <c:pt idx="47">
                  <c:v>660.71153493277609</c:v>
                </c:pt>
                <c:pt idx="48">
                  <c:v>657.40376523039185</c:v>
                </c:pt>
                <c:pt idx="49">
                  <c:v>654.56401178553119</c:v>
                </c:pt>
                <c:pt idx="50">
                  <c:v>651.73800951596172</c:v>
                </c:pt>
                <c:pt idx="51">
                  <c:v>648.96663361866604</c:v>
                </c:pt>
                <c:pt idx="52">
                  <c:v>646.30043293715232</c:v>
                </c:pt>
                <c:pt idx="53">
                  <c:v>643.70447353864677</c:v>
                </c:pt>
                <c:pt idx="54">
                  <c:v>641.40929717116126</c:v>
                </c:pt>
                <c:pt idx="55">
                  <c:v>639.72696430130713</c:v>
                </c:pt>
                <c:pt idx="56">
                  <c:v>638.05065398418458</c:v>
                </c:pt>
                <c:pt idx="57">
                  <c:v>636.17993979216612</c:v>
                </c:pt>
                <c:pt idx="58">
                  <c:v>634.17146003612959</c:v>
                </c:pt>
                <c:pt idx="59">
                  <c:v>632.01303482581886</c:v>
                </c:pt>
                <c:pt idx="60">
                  <c:v>629.38634554611258</c:v>
                </c:pt>
                <c:pt idx="61">
                  <c:v>626.23884188892998</c:v>
                </c:pt>
                <c:pt idx="62">
                  <c:v>623.57308256006229</c:v>
                </c:pt>
                <c:pt idx="63">
                  <c:v>620.87221858419036</c:v>
                </c:pt>
                <c:pt idx="64">
                  <c:v>618.27457889114214</c:v>
                </c:pt>
                <c:pt idx="65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8C-4805-97FC-BF9537F7CD06}"/>
            </c:ext>
          </c:extLst>
        </c:ser>
        <c:ser>
          <c:idx val="13"/>
          <c:order val="8"/>
          <c:tx>
            <c:v>LULUCF WEM</c:v>
          </c:tx>
          <c:spPr>
            <a:ln>
              <a:solidFill>
                <a:srgbClr val="68A200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3">
                  <c:v>7985.0110491166906</c:v>
                </c:pt>
                <c:pt idx="34">
                  <c:v>8002.4564383258821</c:v>
                </c:pt>
                <c:pt idx="35">
                  <c:v>7978.9925499482433</c:v>
                </c:pt>
                <c:pt idx="36">
                  <c:v>7952.5151464727351</c:v>
                </c:pt>
                <c:pt idx="37">
                  <c:v>7924.2166906433977</c:v>
                </c:pt>
                <c:pt idx="38">
                  <c:v>7894.9142449749897</c:v>
                </c:pt>
                <c:pt idx="39">
                  <c:v>7860.0348380715523</c:v>
                </c:pt>
                <c:pt idx="40">
                  <c:v>7830.665597051282</c:v>
                </c:pt>
                <c:pt idx="41">
                  <c:v>7795.0822135530416</c:v>
                </c:pt>
                <c:pt idx="42">
                  <c:v>7759.6198894098725</c:v>
                </c:pt>
                <c:pt idx="43">
                  <c:v>7722.0791322725763</c:v>
                </c:pt>
                <c:pt idx="44">
                  <c:v>7688.9582852031726</c:v>
                </c:pt>
                <c:pt idx="45">
                  <c:v>7662.2418398136415</c:v>
                </c:pt>
                <c:pt idx="46">
                  <c:v>7629.4634270444922</c:v>
                </c:pt>
                <c:pt idx="47">
                  <c:v>7627.0333995528863</c:v>
                </c:pt>
                <c:pt idx="48">
                  <c:v>7590.6940531839346</c:v>
                </c:pt>
                <c:pt idx="49">
                  <c:v>7548.6329930165639</c:v>
                </c:pt>
                <c:pt idx="50">
                  <c:v>7508.1848922491317</c:v>
                </c:pt>
                <c:pt idx="51">
                  <c:v>7453.7068120215599</c:v>
                </c:pt>
                <c:pt idx="52">
                  <c:v>7397.1326604064552</c:v>
                </c:pt>
                <c:pt idx="53">
                  <c:v>7333.7873345544667</c:v>
                </c:pt>
                <c:pt idx="54">
                  <c:v>7263.892479677831</c:v>
                </c:pt>
                <c:pt idx="55">
                  <c:v>7198.45567601731</c:v>
                </c:pt>
                <c:pt idx="56">
                  <c:v>7121.4325092293093</c:v>
                </c:pt>
                <c:pt idx="57">
                  <c:v>7041.2841898743927</c:v>
                </c:pt>
                <c:pt idx="58">
                  <c:v>6963.7393168085609</c:v>
                </c:pt>
                <c:pt idx="59">
                  <c:v>6877.9064933323507</c:v>
                </c:pt>
                <c:pt idx="60">
                  <c:v>6788.5183432363383</c:v>
                </c:pt>
                <c:pt idx="61">
                  <c:v>6690.7106231066946</c:v>
                </c:pt>
                <c:pt idx="62">
                  <c:v>6602.7795568627917</c:v>
                </c:pt>
                <c:pt idx="63">
                  <c:v>6507.1711491038195</c:v>
                </c:pt>
                <c:pt idx="64">
                  <c:v>6412.7522037004446</c:v>
                </c:pt>
                <c:pt idx="65">
                  <c:v>6321.8180922754509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8C-4805-97FC-BF9537F7CD06}"/>
            </c:ext>
          </c:extLst>
        </c:ser>
        <c:ser>
          <c:idx val="6"/>
          <c:order val="9"/>
          <c:tx>
            <c:v>Úrg WEM</c:v>
          </c:tx>
          <c:spPr>
            <a:ln w="19050">
              <a:solidFill>
                <a:srgbClr val="ED7D3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198.19471045904623</c:v>
                </c:pt>
                <c:pt idx="35">
                  <c:v>180.59686907778473</c:v>
                </c:pt>
                <c:pt idx="36">
                  <c:v>164.99639239645464</c:v>
                </c:pt>
                <c:pt idx="37">
                  <c:v>152.96900354165524</c:v>
                </c:pt>
                <c:pt idx="38">
                  <c:v>148.80556925597691</c:v>
                </c:pt>
                <c:pt idx="39">
                  <c:v>148.95331004890835</c:v>
                </c:pt>
                <c:pt idx="40">
                  <c:v>148.37856805939154</c:v>
                </c:pt>
                <c:pt idx="41">
                  <c:v>139.0553095898984</c:v>
                </c:pt>
                <c:pt idx="42">
                  <c:v>135.97251534492</c:v>
                </c:pt>
                <c:pt idx="43">
                  <c:v>133.66684395133288</c:v>
                </c:pt>
                <c:pt idx="44">
                  <c:v>132.0516582230448</c:v>
                </c:pt>
                <c:pt idx="45">
                  <c:v>131.05134838910669</c:v>
                </c:pt>
                <c:pt idx="46">
                  <c:v>130.26730199683306</c:v>
                </c:pt>
                <c:pt idx="47">
                  <c:v>124.91469863300328</c:v>
                </c:pt>
                <c:pt idx="48">
                  <c:v>120.00314034444301</c:v>
                </c:pt>
                <c:pt idx="49">
                  <c:v>115.48947336811513</c:v>
                </c:pt>
                <c:pt idx="50">
                  <c:v>111.33508991559867</c:v>
                </c:pt>
                <c:pt idx="51">
                  <c:v>107.50947385544596</c:v>
                </c:pt>
                <c:pt idx="52">
                  <c:v>103.97942446788515</c:v>
                </c:pt>
                <c:pt idx="53">
                  <c:v>100.71744951954378</c:v>
                </c:pt>
                <c:pt idx="54">
                  <c:v>97.700333039715744</c:v>
                </c:pt>
                <c:pt idx="55">
                  <c:v>94.907292149171496</c:v>
                </c:pt>
                <c:pt idx="56">
                  <c:v>92.32010023237892</c:v>
                </c:pt>
                <c:pt idx="57">
                  <c:v>89.922125931803095</c:v>
                </c:pt>
                <c:pt idx="58">
                  <c:v>87.697597607846404</c:v>
                </c:pt>
                <c:pt idx="59">
                  <c:v>85.634895345964324</c:v>
                </c:pt>
                <c:pt idx="60">
                  <c:v>83.723712480059419</c:v>
                </c:pt>
                <c:pt idx="61">
                  <c:v>81.944384424507106</c:v>
                </c:pt>
                <c:pt idx="62">
                  <c:v>80.294810475542988</c:v>
                </c:pt>
                <c:pt idx="63">
                  <c:v>78.765297639528939</c:v>
                </c:pt>
                <c:pt idx="64">
                  <c:v>77.34704273199911</c:v>
                </c:pt>
                <c:pt idx="65">
                  <c:v>76.031951902415344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28C-4805-97FC-BF9537F7CD06}"/>
            </c:ext>
          </c:extLst>
        </c:ser>
        <c:ser>
          <c:idx val="5"/>
          <c:order val="10"/>
          <c:tx>
            <c:v>Orka WAM</c:v>
          </c:tx>
          <c:spPr>
            <a:ln w="19050" cap="rnd">
              <a:solidFill>
                <a:srgbClr val="008AAC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A-D28C-4805-97FC-BF9537F7CD06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Data'!$H$21:$BU$21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1818.7202384582679</c:v>
                </c:pt>
                <c:pt idx="35">
                  <c:v>1787.775775159226</c:v>
                </c:pt>
                <c:pt idx="36">
                  <c:v>1755.5795422998642</c:v>
                </c:pt>
                <c:pt idx="37">
                  <c:v>1721.3295350771566</c:v>
                </c:pt>
                <c:pt idx="38">
                  <c:v>1608.2826996479848</c:v>
                </c:pt>
                <c:pt idx="39">
                  <c:v>1533.2979520514079</c:v>
                </c:pt>
                <c:pt idx="40">
                  <c:v>1441.239640009828</c:v>
                </c:pt>
                <c:pt idx="41">
                  <c:v>1389.9717853695279</c:v>
                </c:pt>
                <c:pt idx="42">
                  <c:v>1338.5901994609731</c:v>
                </c:pt>
                <c:pt idx="43">
                  <c:v>1288.6550839790225</c:v>
                </c:pt>
                <c:pt idx="44">
                  <c:v>1236.20985956705</c:v>
                </c:pt>
                <c:pt idx="45">
                  <c:v>1166.1972358579317</c:v>
                </c:pt>
                <c:pt idx="46">
                  <c:v>1103.0814251489714</c:v>
                </c:pt>
                <c:pt idx="47">
                  <c:v>1039.0579598567285</c:v>
                </c:pt>
                <c:pt idx="48">
                  <c:v>974.03681227887046</c:v>
                </c:pt>
                <c:pt idx="49">
                  <c:v>908.29426803964009</c:v>
                </c:pt>
                <c:pt idx="50">
                  <c:v>839.90907079853832</c:v>
                </c:pt>
                <c:pt idx="51">
                  <c:v>776.15040993593948</c:v>
                </c:pt>
                <c:pt idx="52">
                  <c:v>713.46160538800621</c:v>
                </c:pt>
                <c:pt idx="53">
                  <c:v>652.28250593053644</c:v>
                </c:pt>
                <c:pt idx="54">
                  <c:v>598.76786261746543</c:v>
                </c:pt>
                <c:pt idx="55">
                  <c:v>553.3981673738059</c:v>
                </c:pt>
                <c:pt idx="56">
                  <c:v>512.24845898792137</c:v>
                </c:pt>
                <c:pt idx="57">
                  <c:v>473.8844734053946</c:v>
                </c:pt>
                <c:pt idx="58">
                  <c:v>444.66728592981809</c:v>
                </c:pt>
                <c:pt idx="59">
                  <c:v>416.84634915355468</c:v>
                </c:pt>
                <c:pt idx="60">
                  <c:v>388.46912285154866</c:v>
                </c:pt>
                <c:pt idx="61">
                  <c:v>365.55159870729892</c:v>
                </c:pt>
                <c:pt idx="62">
                  <c:v>339.98224744460117</c:v>
                </c:pt>
                <c:pt idx="63">
                  <c:v>315.35727812043808</c:v>
                </c:pt>
                <c:pt idx="64">
                  <c:v>292.0262255520654</c:v>
                </c:pt>
                <c:pt idx="65">
                  <c:v>270.33054351114373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28C-4805-97FC-BF9537F7CD06}"/>
            </c:ext>
          </c:extLst>
        </c:ser>
        <c:ser>
          <c:idx val="7"/>
          <c:order val="11"/>
          <c:tx>
            <c:v>Agri WAM</c:v>
          </c:tx>
          <c:spPr>
            <a:ln w="19050" cap="rnd">
              <a:solidFill>
                <a:srgbClr val="855092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C-D28C-4805-97FC-BF9537F7CD06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Data'!$H$23:$BU$23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684.39084094427733</c:v>
                </c:pt>
                <c:pt idx="36">
                  <c:v>679.977774518253</c:v>
                </c:pt>
                <c:pt idx="37">
                  <c:v>675.5601764435429</c:v>
                </c:pt>
                <c:pt idx="38">
                  <c:v>671.13904996044062</c:v>
                </c:pt>
                <c:pt idx="39">
                  <c:v>665.82038686401393</c:v>
                </c:pt>
                <c:pt idx="40">
                  <c:v>660.65089187941453</c:v>
                </c:pt>
                <c:pt idx="41">
                  <c:v>658.30115982060272</c:v>
                </c:pt>
                <c:pt idx="42">
                  <c:v>656.6245026880398</c:v>
                </c:pt>
                <c:pt idx="43">
                  <c:v>654.94645372052605</c:v>
                </c:pt>
                <c:pt idx="44">
                  <c:v>653.05685169408321</c:v>
                </c:pt>
                <c:pt idx="45">
                  <c:v>651.01798393000922</c:v>
                </c:pt>
                <c:pt idx="46">
                  <c:v>648.79849290071377</c:v>
                </c:pt>
                <c:pt idx="47">
                  <c:v>646.0536276611432</c:v>
                </c:pt>
                <c:pt idx="48">
                  <c:v>642.78467152764529</c:v>
                </c:pt>
                <c:pt idx="49">
                  <c:v>639.98224920032169</c:v>
                </c:pt>
                <c:pt idx="50">
                  <c:v>637.19355790137786</c:v>
                </c:pt>
                <c:pt idx="51">
                  <c:v>634.45881308636012</c:v>
                </c:pt>
                <c:pt idx="52">
                  <c:v>631.82909868962429</c:v>
                </c:pt>
                <c:pt idx="53">
                  <c:v>629.26900041579222</c:v>
                </c:pt>
                <c:pt idx="54">
                  <c:v>627.00925076788917</c:v>
                </c:pt>
                <c:pt idx="55">
                  <c:v>625.36043425133062</c:v>
                </c:pt>
                <c:pt idx="56">
                  <c:v>623.71781045901162</c:v>
                </c:pt>
                <c:pt idx="57">
                  <c:v>621.88044009776252</c:v>
                </c:pt>
                <c:pt idx="58">
                  <c:v>619.9057852488138</c:v>
                </c:pt>
                <c:pt idx="59">
                  <c:v>617.78080133245157</c:v>
                </c:pt>
                <c:pt idx="60">
                  <c:v>615.18872503946363</c:v>
                </c:pt>
                <c:pt idx="61">
                  <c:v>612.07620312580718</c:v>
                </c:pt>
                <c:pt idx="62">
                  <c:v>609.44455703672907</c:v>
                </c:pt>
                <c:pt idx="63">
                  <c:v>606.77734377384138</c:v>
                </c:pt>
                <c:pt idx="64">
                  <c:v>604.21326892507591</c:v>
                </c:pt>
                <c:pt idx="65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8C-4805-97FC-BF9537F7CD06}"/>
            </c:ext>
          </c:extLst>
        </c:ser>
        <c:ser>
          <c:idx val="9"/>
          <c:order val="12"/>
          <c:tx>
            <c:v>Úrg WAM</c:v>
          </c:tx>
          <c:spPr>
            <a:ln w="19050" cap="rnd">
              <a:solidFill>
                <a:srgbClr val="ED7D3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E-D28C-4805-97FC-BF9537F7CD06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Data'!$H$25:$BU$25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198.19470251585008</c:v>
                </c:pt>
                <c:pt idx="35">
                  <c:v>180.59686090097335</c:v>
                </c:pt>
                <c:pt idx="36">
                  <c:v>164.99638398602849</c:v>
                </c:pt>
                <c:pt idx="37">
                  <c:v>152.96899489761478</c:v>
                </c:pt>
                <c:pt idx="38">
                  <c:v>149.10952289385324</c:v>
                </c:pt>
                <c:pt idx="39">
                  <c:v>143.21615208724316</c:v>
                </c:pt>
                <c:pt idx="40">
                  <c:v>144.94489983226455</c:v>
                </c:pt>
                <c:pt idx="41">
                  <c:v>131.74802863289148</c:v>
                </c:pt>
                <c:pt idx="42">
                  <c:v>125.59418722947102</c:v>
                </c:pt>
                <c:pt idx="43">
                  <c:v>120.87483942438124</c:v>
                </c:pt>
                <c:pt idx="44">
                  <c:v>117.38319115146228</c:v>
                </c:pt>
                <c:pt idx="45">
                  <c:v>114.94426040493441</c:v>
                </c:pt>
                <c:pt idx="46">
                  <c:v>113.07731298878257</c:v>
                </c:pt>
                <c:pt idx="47">
                  <c:v>106.92972079606514</c:v>
                </c:pt>
                <c:pt idx="48">
                  <c:v>101.45515256604233</c:v>
                </c:pt>
                <c:pt idx="49">
                  <c:v>96.56436883502974</c:v>
                </c:pt>
                <c:pt idx="50">
                  <c:v>92.180840094178251</c:v>
                </c:pt>
                <c:pt idx="51">
                  <c:v>88.242894037599996</c:v>
                </c:pt>
                <c:pt idx="52">
                  <c:v>84.691777899609491</c:v>
                </c:pt>
                <c:pt idx="53">
                  <c:v>81.479087085695397</c:v>
                </c:pt>
                <c:pt idx="54">
                  <c:v>78.56453219547673</c:v>
                </c:pt>
                <c:pt idx="55">
                  <c:v>75.91342266636785</c:v>
                </c:pt>
                <c:pt idx="56">
                  <c:v>73.496253412718119</c:v>
                </c:pt>
                <c:pt idx="57">
                  <c:v>71.287281392909676</c:v>
                </c:pt>
                <c:pt idx="58">
                  <c:v>69.263408263001907</c:v>
                </c:pt>
                <c:pt idx="59">
                  <c:v>67.404845021631047</c:v>
                </c:pt>
                <c:pt idx="60">
                  <c:v>65.695298850704106</c:v>
                </c:pt>
                <c:pt idx="61">
                  <c:v>64.111797662949442</c:v>
                </c:pt>
                <c:pt idx="62">
                  <c:v>62.649713711382383</c:v>
                </c:pt>
                <c:pt idx="63">
                  <c:v>61.29746225041594</c:v>
                </c:pt>
                <c:pt idx="64">
                  <c:v>60.044863786272956</c:v>
                </c:pt>
                <c:pt idx="65">
                  <c:v>58.882864748767823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28C-4805-97FC-BF9537F7C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  <c:extLst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40679281962934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.74836784922025357"/>
          <c:y val="0.30842722983147663"/>
          <c:w val="0.21290467591620829"/>
          <c:h val="0.40109584473041554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83737303372644E-2"/>
          <c:y val="3.1310324764494586E-2"/>
          <c:w val="0.6411608144764892"/>
          <c:h val="0.884673114158071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Data'!$D$360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Data'!$W$360:$AV$360</c15:sqref>
                  </c15:fullRef>
                </c:ext>
              </c:extLst>
              <c:f>'Talnagögn | Numerical Data'!$W$360:$AO$360</c:f>
              <c:numCache>
                <c:formatCode>0</c:formatCode>
                <c:ptCount val="19"/>
                <c:pt idx="0">
                  <c:v>2101.2623461482826</c:v>
                </c:pt>
                <c:pt idx="1">
                  <c:v>2168.1419491705224</c:v>
                </c:pt>
                <c:pt idx="2">
                  <c:v>2315.5766889904016</c:v>
                </c:pt>
                <c:pt idx="3">
                  <c:v>2183.6599935790118</c:v>
                </c:pt>
                <c:pt idx="4">
                  <c:v>2095.1660671641989</c:v>
                </c:pt>
                <c:pt idx="5">
                  <c:v>1983.8614454676456</c:v>
                </c:pt>
                <c:pt idx="6">
                  <c:v>1862.7511833251983</c:v>
                </c:pt>
                <c:pt idx="7">
                  <c:v>1819.0483321496226</c:v>
                </c:pt>
                <c:pt idx="8">
                  <c:v>1789.5810940570325</c:v>
                </c:pt>
                <c:pt idx="9">
                  <c:v>1781.4360210964496</c:v>
                </c:pt>
                <c:pt idx="10">
                  <c:v>1825.42812645205</c:v>
                </c:pt>
                <c:pt idx="11">
                  <c:v>1793.9497039960333</c:v>
                </c:pt>
                <c:pt idx="12">
                  <c:v>1836.275070194625</c:v>
                </c:pt>
                <c:pt idx="13">
                  <c:v>1874.2371057711734</c:v>
                </c:pt>
                <c:pt idx="14">
                  <c:v>1815.0968979310089</c:v>
                </c:pt>
                <c:pt idx="15">
                  <c:v>1643.2848334678952</c:v>
                </c:pt>
                <c:pt idx="16">
                  <c:v>1719.180545592852</c:v>
                </c:pt>
                <c:pt idx="17">
                  <c:v>1775.3438687030614</c:v>
                </c:pt>
                <c:pt idx="18">
                  <c:v>1746.627912740661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39-45B6-8279-54113A4D2E76}"/>
            </c:ext>
          </c:extLst>
        </c:ser>
        <c:ser>
          <c:idx val="1"/>
          <c:order val="1"/>
          <c:tx>
            <c:strRef>
              <c:f>'Talnagögn | Numerical Data'!$D$361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Data'!$W$361:$AV$361</c15:sqref>
                  </c15:fullRef>
                </c:ext>
              </c:extLst>
              <c:f>'Talnagögn | Numerical Data'!$W$361:$AO$361</c:f>
              <c:numCache>
                <c:formatCode>0</c:formatCode>
                <c:ptCount val="19"/>
                <c:pt idx="0">
                  <c:v>128.33882085448397</c:v>
                </c:pt>
                <c:pt idx="1">
                  <c:v>145.63415500314068</c:v>
                </c:pt>
                <c:pt idx="2">
                  <c:v>148.85297535344944</c:v>
                </c:pt>
                <c:pt idx="3">
                  <c:v>143.39103444924103</c:v>
                </c:pt>
                <c:pt idx="4">
                  <c:v>121.62578819655323</c:v>
                </c:pt>
                <c:pt idx="5">
                  <c:v>133.4320138300875</c:v>
                </c:pt>
                <c:pt idx="6">
                  <c:v>166.57826586074043</c:v>
                </c:pt>
                <c:pt idx="7">
                  <c:v>154.74006435750107</c:v>
                </c:pt>
                <c:pt idx="8">
                  <c:v>182.31424337186309</c:v>
                </c:pt>
                <c:pt idx="9">
                  <c:v>179.59991733914126</c:v>
                </c:pt>
                <c:pt idx="10">
                  <c:v>171.46580606766543</c:v>
                </c:pt>
                <c:pt idx="11">
                  <c:v>187.95264055452139</c:v>
                </c:pt>
                <c:pt idx="12">
                  <c:v>179.64056237114505</c:v>
                </c:pt>
                <c:pt idx="13">
                  <c:v>199.87744683562141</c:v>
                </c:pt>
                <c:pt idx="14">
                  <c:v>209.46873172426831</c:v>
                </c:pt>
                <c:pt idx="15">
                  <c:v>214.01922796811164</c:v>
                </c:pt>
                <c:pt idx="16">
                  <c:v>178.16974969011562</c:v>
                </c:pt>
                <c:pt idx="17">
                  <c:v>148.70437736643112</c:v>
                </c:pt>
                <c:pt idx="18">
                  <c:v>138.99420109361745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39-45B6-8279-54113A4D2E76}"/>
            </c:ext>
          </c:extLst>
        </c:ser>
        <c:ser>
          <c:idx val="2"/>
          <c:order val="2"/>
          <c:tx>
            <c:strRef>
              <c:f>'Talnagögn | Numerical Data'!$D$362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Data'!$W$362:$AV$362</c15:sqref>
                  </c15:fullRef>
                </c:ext>
              </c:extLst>
              <c:f>'Talnagögn | Numerical Data'!$W$362:$AO$362</c:f>
              <c:numCache>
                <c:formatCode>0</c:formatCode>
                <c:ptCount val="19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39-45B6-8279-54113A4D2E76}"/>
            </c:ext>
          </c:extLst>
        </c:ser>
        <c:ser>
          <c:idx val="3"/>
          <c:order val="3"/>
          <c:tx>
            <c:strRef>
              <c:f>'Talnagögn | Numerical Data'!$D$363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Data'!$W$363:$AV$363</c15:sqref>
                  </c15:fullRef>
                </c:ext>
              </c:extLst>
              <c:f>'Talnagögn | Numerical Data'!$W$363:$AO$363</c:f>
              <c:numCache>
                <c:formatCode>0</c:formatCode>
                <c:ptCount val="19"/>
                <c:pt idx="0">
                  <c:v>309.4550863499295</c:v>
                </c:pt>
                <c:pt idx="1">
                  <c:v>333.07583774570196</c:v>
                </c:pt>
                <c:pt idx="2">
                  <c:v>336.59809645653598</c:v>
                </c:pt>
                <c:pt idx="3">
                  <c:v>319.07552636085347</c:v>
                </c:pt>
                <c:pt idx="4">
                  <c:v>309.20836584471436</c:v>
                </c:pt>
                <c:pt idx="5">
                  <c:v>305.67596243778644</c:v>
                </c:pt>
                <c:pt idx="6">
                  <c:v>286.33380167681753</c:v>
                </c:pt>
                <c:pt idx="7">
                  <c:v>266.02689980767514</c:v>
                </c:pt>
                <c:pt idx="8">
                  <c:v>265.34308724396942</c:v>
                </c:pt>
                <c:pt idx="9">
                  <c:v>265.43226219787164</c:v>
                </c:pt>
                <c:pt idx="10">
                  <c:v>264.35718550776443</c:v>
                </c:pt>
                <c:pt idx="11">
                  <c:v>260.49570988862047</c:v>
                </c:pt>
                <c:pt idx="12">
                  <c:v>257.99818993673932</c:v>
                </c:pt>
                <c:pt idx="13">
                  <c:v>256.58386722176402</c:v>
                </c:pt>
                <c:pt idx="14">
                  <c:v>230.54539718147191</c:v>
                </c:pt>
                <c:pt idx="15">
                  <c:v>259.36076344304627</c:v>
                </c:pt>
                <c:pt idx="16">
                  <c:v>256.69476979530492</c:v>
                </c:pt>
                <c:pt idx="17">
                  <c:v>246.53374573465359</c:v>
                </c:pt>
                <c:pt idx="18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39-45B6-8279-54113A4D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72347632"/>
        <c:axId val="1072345832"/>
      </c:barChart>
      <c:catAx>
        <c:axId val="107234763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5832"/>
        <c:crosses val="autoZero"/>
        <c:auto val="1"/>
        <c:lblAlgn val="ctr"/>
        <c:lblOffset val="100"/>
        <c:noMultiLvlLbl val="0"/>
      </c:catAx>
      <c:valAx>
        <c:axId val="107234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81816024897520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5970503049143"/>
          <c:y val="0.3538835448666644"/>
          <c:w val="0.19059277502173311"/>
          <c:h val="0.29223268614122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9631422331868E-2"/>
          <c:y val="3.3379535835691448E-2"/>
          <c:w val="0.63810660444242329"/>
          <c:h val="0.87705148548491962"/>
        </c:manualLayout>
      </c:layout>
      <c:lineChart>
        <c:grouping val="standard"/>
        <c:varyColors val="0"/>
        <c:ser>
          <c:idx val="10"/>
          <c:order val="0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>
              <a:solidFill>
                <a:srgbClr val="008AAC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Data'!$H$5:$BU$5</c:f>
              <c:numCache>
                <c:formatCode>0</c:formatCode>
                <c:ptCount val="66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DE-4ACD-A487-4A3502154E66}"/>
            </c:ext>
          </c:extLst>
        </c:ser>
        <c:ser>
          <c:idx val="0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>
              <a:solidFill>
                <a:srgbClr val="FFD44B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DE-4ACD-A487-4A3502154E66}"/>
            </c:ext>
          </c:extLst>
        </c:ser>
        <c:ser>
          <c:idx val="11"/>
          <c:order val="2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>
              <a:solidFill>
                <a:srgbClr val="85509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Data'!$H$7:$BU$7</c:f>
              <c:numCache>
                <c:formatCode>0</c:formatCode>
                <c:ptCount val="66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DE-4ACD-A487-4A3502154E66}"/>
            </c:ext>
          </c:extLst>
        </c:ser>
        <c:ser>
          <c:idx val="12"/>
          <c:order val="3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Data'!$H$9:$BU$9</c:f>
              <c:numCache>
                <c:formatCode>0</c:formatCode>
                <c:ptCount val="66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DE-4ACD-A487-4A3502154E66}"/>
            </c:ext>
          </c:extLst>
        </c:ser>
        <c:ser>
          <c:idx val="2"/>
          <c:order val="4"/>
          <c:tx>
            <c:v>Orka WEM</c:v>
          </c:tx>
          <c:spPr>
            <a:ln w="19050">
              <a:solidFill>
                <a:srgbClr val="008AAC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Data'!$H$13:$BU$13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1819.1573302714678</c:v>
                </c:pt>
                <c:pt idx="35">
                  <c:v>1800.1916777345864</c:v>
                </c:pt>
                <c:pt idx="36">
                  <c:v>1779.5535176789456</c:v>
                </c:pt>
                <c:pt idx="37">
                  <c:v>1756.8057445991349</c:v>
                </c:pt>
                <c:pt idx="38">
                  <c:v>1720.5198929788655</c:v>
                </c:pt>
                <c:pt idx="39">
                  <c:v>1699.7793894763468</c:v>
                </c:pt>
                <c:pt idx="40">
                  <c:v>1659.228239557016</c:v>
                </c:pt>
                <c:pt idx="41">
                  <c:v>1624.4998603289625</c:v>
                </c:pt>
                <c:pt idx="42">
                  <c:v>1579.5071916323659</c:v>
                </c:pt>
                <c:pt idx="43">
                  <c:v>1533.4768424429833</c:v>
                </c:pt>
                <c:pt idx="44">
                  <c:v>1482.0843950792225</c:v>
                </c:pt>
                <c:pt idx="45">
                  <c:v>1404.2894200955193</c:v>
                </c:pt>
                <c:pt idx="46">
                  <c:v>1329.0852251324279</c:v>
                </c:pt>
                <c:pt idx="47">
                  <c:v>1252.4814423693485</c:v>
                </c:pt>
                <c:pt idx="48">
                  <c:v>1179.3926761142336</c:v>
                </c:pt>
                <c:pt idx="49">
                  <c:v>1108.4819576042844</c:v>
                </c:pt>
                <c:pt idx="50">
                  <c:v>1036.3237368931841</c:v>
                </c:pt>
                <c:pt idx="51">
                  <c:v>966.16388965567307</c:v>
                </c:pt>
                <c:pt idx="52">
                  <c:v>895.78936366813332</c:v>
                </c:pt>
                <c:pt idx="53">
                  <c:v>825.88822415673314</c:v>
                </c:pt>
                <c:pt idx="54">
                  <c:v>759.58794531579849</c:v>
                </c:pt>
                <c:pt idx="55">
                  <c:v>700.72297166463272</c:v>
                </c:pt>
                <c:pt idx="56">
                  <c:v>641.96298676709557</c:v>
                </c:pt>
                <c:pt idx="57">
                  <c:v>583.83549695565705</c:v>
                </c:pt>
                <c:pt idx="58">
                  <c:v>526.69440886138966</c:v>
                </c:pt>
                <c:pt idx="59">
                  <c:v>471.5056123737628</c:v>
                </c:pt>
                <c:pt idx="60">
                  <c:v>423.70642113060569</c:v>
                </c:pt>
                <c:pt idx="61">
                  <c:v>387.70197342845688</c:v>
                </c:pt>
                <c:pt idx="62">
                  <c:v>358.3540798413577</c:v>
                </c:pt>
                <c:pt idx="63">
                  <c:v>330.80302343331124</c:v>
                </c:pt>
                <c:pt idx="64">
                  <c:v>304.81936550282228</c:v>
                </c:pt>
                <c:pt idx="65">
                  <c:v>281.35842241172054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DE-4ACD-A487-4A3502154E66}"/>
            </c:ext>
          </c:extLst>
        </c:ser>
        <c:ser>
          <c:idx val="3"/>
          <c:order val="5"/>
          <c:tx>
            <c:v>IPPU WEM</c:v>
          </c:tx>
          <c:spPr>
            <a:ln w="19050">
              <a:solidFill>
                <a:srgbClr val="FFD44B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3">
                  <c:v>1945.9962754246219</c:v>
                </c:pt>
                <c:pt idx="34">
                  <c:v>1955.2520557744726</c:v>
                </c:pt>
                <c:pt idx="35">
                  <c:v>1966.4507341772596</c:v>
                </c:pt>
                <c:pt idx="36">
                  <c:v>1954.1519207595661</c:v>
                </c:pt>
                <c:pt idx="37">
                  <c:v>1962.3145261825036</c:v>
                </c:pt>
                <c:pt idx="38">
                  <c:v>1918.0898502555669</c:v>
                </c:pt>
                <c:pt idx="39">
                  <c:v>1903.0550314581737</c:v>
                </c:pt>
                <c:pt idx="40">
                  <c:v>1909.5910078191739</c:v>
                </c:pt>
                <c:pt idx="41">
                  <c:v>1891.6673807687066</c:v>
                </c:pt>
                <c:pt idx="42">
                  <c:v>1893.3588536164209</c:v>
                </c:pt>
                <c:pt idx="43">
                  <c:v>1899.176447774395</c:v>
                </c:pt>
                <c:pt idx="44">
                  <c:v>1888.7135938617439</c:v>
                </c:pt>
                <c:pt idx="45">
                  <c:v>1883.3749843788651</c:v>
                </c:pt>
                <c:pt idx="46">
                  <c:v>1885.0206777573467</c:v>
                </c:pt>
                <c:pt idx="47">
                  <c:v>1884.4485227041866</c:v>
                </c:pt>
                <c:pt idx="48">
                  <c:v>1884.3999745519636</c:v>
                </c:pt>
                <c:pt idx="49">
                  <c:v>1884.7159750055114</c:v>
                </c:pt>
                <c:pt idx="50">
                  <c:v>1885.8778257857971</c:v>
                </c:pt>
                <c:pt idx="51">
                  <c:v>1885.5857393231181</c:v>
                </c:pt>
                <c:pt idx="52">
                  <c:v>1885.6333158920111</c:v>
                </c:pt>
                <c:pt idx="53">
                  <c:v>1885.6742543395962</c:v>
                </c:pt>
                <c:pt idx="54">
                  <c:v>1886.6212112291989</c:v>
                </c:pt>
                <c:pt idx="55">
                  <c:v>1885.7626438994166</c:v>
                </c:pt>
                <c:pt idx="56">
                  <c:v>1885.9010667145485</c:v>
                </c:pt>
                <c:pt idx="57">
                  <c:v>1886.2042235562826</c:v>
                </c:pt>
                <c:pt idx="58">
                  <c:v>1886.7954170277192</c:v>
                </c:pt>
                <c:pt idx="59">
                  <c:v>1885.7645703117569</c:v>
                </c:pt>
                <c:pt idx="60">
                  <c:v>1885.7513896604605</c:v>
                </c:pt>
                <c:pt idx="61">
                  <c:v>1885.5539322024242</c:v>
                </c:pt>
                <c:pt idx="62">
                  <c:v>1886.2731373151573</c:v>
                </c:pt>
                <c:pt idx="63">
                  <c:v>1885.2789561152024</c:v>
                </c:pt>
                <c:pt idx="64">
                  <c:v>1885.2330490454035</c:v>
                </c:pt>
                <c:pt idx="65">
                  <c:v>1885.2342759846729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DE-4ACD-A487-4A3502154E66}"/>
            </c:ext>
          </c:extLst>
        </c:ser>
        <c:ser>
          <c:idx val="4"/>
          <c:order val="6"/>
          <c:tx>
            <c:v>Agri WEM</c:v>
          </c:tx>
          <c:spPr>
            <a:ln w="19050">
              <a:solidFill>
                <a:srgbClr val="85509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686.91262824532726</c:v>
                </c:pt>
                <c:pt idx="36">
                  <c:v>685.00713386939856</c:v>
                </c:pt>
                <c:pt idx="37">
                  <c:v>683.08321847839375</c:v>
                </c:pt>
                <c:pt idx="38">
                  <c:v>681.1419825018005</c:v>
                </c:pt>
                <c:pt idx="39">
                  <c:v>678.28992268559182</c:v>
                </c:pt>
                <c:pt idx="40">
                  <c:v>675.57364650219574</c:v>
                </c:pt>
                <c:pt idx="41">
                  <c:v>673.18473962046653</c:v>
                </c:pt>
                <c:pt idx="42">
                  <c:v>671.47007737838976</c:v>
                </c:pt>
                <c:pt idx="43">
                  <c:v>669.75484812820207</c:v>
                </c:pt>
                <c:pt idx="44">
                  <c:v>667.82757525885449</c:v>
                </c:pt>
                <c:pt idx="45">
                  <c:v>665.75152396977194</c:v>
                </c:pt>
                <c:pt idx="46">
                  <c:v>663.49434448963939</c:v>
                </c:pt>
                <c:pt idx="47">
                  <c:v>660.71153493277609</c:v>
                </c:pt>
                <c:pt idx="48">
                  <c:v>657.40376523039185</c:v>
                </c:pt>
                <c:pt idx="49">
                  <c:v>654.56401178553119</c:v>
                </c:pt>
                <c:pt idx="50">
                  <c:v>651.73800951596172</c:v>
                </c:pt>
                <c:pt idx="51">
                  <c:v>648.96663361866604</c:v>
                </c:pt>
                <c:pt idx="52">
                  <c:v>646.30043293715232</c:v>
                </c:pt>
                <c:pt idx="53">
                  <c:v>643.70447353864677</c:v>
                </c:pt>
                <c:pt idx="54">
                  <c:v>641.40929717116126</c:v>
                </c:pt>
                <c:pt idx="55">
                  <c:v>639.72696430130713</c:v>
                </c:pt>
                <c:pt idx="56">
                  <c:v>638.05065398418458</c:v>
                </c:pt>
                <c:pt idx="57">
                  <c:v>636.17993979216612</c:v>
                </c:pt>
                <c:pt idx="58">
                  <c:v>634.17146003612959</c:v>
                </c:pt>
                <c:pt idx="59">
                  <c:v>632.01303482581886</c:v>
                </c:pt>
                <c:pt idx="60">
                  <c:v>629.38634554611258</c:v>
                </c:pt>
                <c:pt idx="61">
                  <c:v>626.23884188892998</c:v>
                </c:pt>
                <c:pt idx="62">
                  <c:v>623.57308256006229</c:v>
                </c:pt>
                <c:pt idx="63">
                  <c:v>620.87221858419036</c:v>
                </c:pt>
                <c:pt idx="64">
                  <c:v>618.27457889114214</c:v>
                </c:pt>
                <c:pt idx="65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4DE-4ACD-A487-4A3502154E66}"/>
            </c:ext>
          </c:extLst>
        </c:ser>
        <c:ser>
          <c:idx val="6"/>
          <c:order val="7"/>
          <c:tx>
            <c:v>Úrg WEM</c:v>
          </c:tx>
          <c:spPr>
            <a:ln w="19050">
              <a:solidFill>
                <a:srgbClr val="ED7D3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198.19471045904623</c:v>
                </c:pt>
                <c:pt idx="35">
                  <c:v>180.59686907778473</c:v>
                </c:pt>
                <c:pt idx="36">
                  <c:v>164.99639239645464</c:v>
                </c:pt>
                <c:pt idx="37">
                  <c:v>152.96900354165524</c:v>
                </c:pt>
                <c:pt idx="38">
                  <c:v>148.80556925597691</c:v>
                </c:pt>
                <c:pt idx="39">
                  <c:v>148.95331004890835</c:v>
                </c:pt>
                <c:pt idx="40">
                  <c:v>148.37856805939154</c:v>
                </c:pt>
                <c:pt idx="41">
                  <c:v>139.0553095898984</c:v>
                </c:pt>
                <c:pt idx="42">
                  <c:v>135.97251534492</c:v>
                </c:pt>
                <c:pt idx="43">
                  <c:v>133.66684395133288</c:v>
                </c:pt>
                <c:pt idx="44">
                  <c:v>132.0516582230448</c:v>
                </c:pt>
                <c:pt idx="45">
                  <c:v>131.05134838910669</c:v>
                </c:pt>
                <c:pt idx="46">
                  <c:v>130.26730199683306</c:v>
                </c:pt>
                <c:pt idx="47">
                  <c:v>124.91469863300328</c:v>
                </c:pt>
                <c:pt idx="48">
                  <c:v>120.00314034444301</c:v>
                </c:pt>
                <c:pt idx="49">
                  <c:v>115.48947336811513</c:v>
                </c:pt>
                <c:pt idx="50">
                  <c:v>111.33508991559867</c:v>
                </c:pt>
                <c:pt idx="51">
                  <c:v>107.50947385544596</c:v>
                </c:pt>
                <c:pt idx="52">
                  <c:v>103.97942446788515</c:v>
                </c:pt>
                <c:pt idx="53">
                  <c:v>100.71744951954378</c:v>
                </c:pt>
                <c:pt idx="54">
                  <c:v>97.700333039715744</c:v>
                </c:pt>
                <c:pt idx="55">
                  <c:v>94.907292149171496</c:v>
                </c:pt>
                <c:pt idx="56">
                  <c:v>92.32010023237892</c:v>
                </c:pt>
                <c:pt idx="57">
                  <c:v>89.922125931803095</c:v>
                </c:pt>
                <c:pt idx="58">
                  <c:v>87.697597607846404</c:v>
                </c:pt>
                <c:pt idx="59">
                  <c:v>85.634895345964324</c:v>
                </c:pt>
                <c:pt idx="60">
                  <c:v>83.723712480059419</c:v>
                </c:pt>
                <c:pt idx="61">
                  <c:v>81.944384424507106</c:v>
                </c:pt>
                <c:pt idx="62">
                  <c:v>80.294810475542988</c:v>
                </c:pt>
                <c:pt idx="63">
                  <c:v>78.765297639528939</c:v>
                </c:pt>
                <c:pt idx="64">
                  <c:v>77.34704273199911</c:v>
                </c:pt>
                <c:pt idx="65">
                  <c:v>76.031951902415344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4DE-4ACD-A487-4A3502154E66}"/>
            </c:ext>
          </c:extLst>
        </c:ser>
        <c:ser>
          <c:idx val="5"/>
          <c:order val="8"/>
          <c:tx>
            <c:v>Orka WAM</c:v>
          </c:tx>
          <c:spPr>
            <a:ln w="19050" cap="rnd">
              <a:solidFill>
                <a:srgbClr val="008AAC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F4DE-4ACD-A487-4A3502154E66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Data'!$H$21:$BU$21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1818.7202384582679</c:v>
                </c:pt>
                <c:pt idx="35">
                  <c:v>1787.775775159226</c:v>
                </c:pt>
                <c:pt idx="36">
                  <c:v>1755.5795422998642</c:v>
                </c:pt>
                <c:pt idx="37">
                  <c:v>1721.3295350771566</c:v>
                </c:pt>
                <c:pt idx="38">
                  <c:v>1608.2826996479848</c:v>
                </c:pt>
                <c:pt idx="39">
                  <c:v>1533.2979520514079</c:v>
                </c:pt>
                <c:pt idx="40">
                  <c:v>1441.239640009828</c:v>
                </c:pt>
                <c:pt idx="41">
                  <c:v>1389.9717853695279</c:v>
                </c:pt>
                <c:pt idx="42">
                  <c:v>1338.5901994609731</c:v>
                </c:pt>
                <c:pt idx="43">
                  <c:v>1288.6550839790225</c:v>
                </c:pt>
                <c:pt idx="44">
                  <c:v>1236.20985956705</c:v>
                </c:pt>
                <c:pt idx="45">
                  <c:v>1166.1972358579317</c:v>
                </c:pt>
                <c:pt idx="46">
                  <c:v>1103.0814251489714</c:v>
                </c:pt>
                <c:pt idx="47">
                  <c:v>1039.0579598567285</c:v>
                </c:pt>
                <c:pt idx="48">
                  <c:v>974.03681227887046</c:v>
                </c:pt>
                <c:pt idx="49">
                  <c:v>908.29426803964009</c:v>
                </c:pt>
                <c:pt idx="50">
                  <c:v>839.90907079853832</c:v>
                </c:pt>
                <c:pt idx="51">
                  <c:v>776.15040993593948</c:v>
                </c:pt>
                <c:pt idx="52">
                  <c:v>713.46160538800621</c:v>
                </c:pt>
                <c:pt idx="53">
                  <c:v>652.28250593053644</c:v>
                </c:pt>
                <c:pt idx="54">
                  <c:v>598.76786261746543</c:v>
                </c:pt>
                <c:pt idx="55">
                  <c:v>553.3981673738059</c:v>
                </c:pt>
                <c:pt idx="56">
                  <c:v>512.24845898792137</c:v>
                </c:pt>
                <c:pt idx="57">
                  <c:v>473.8844734053946</c:v>
                </c:pt>
                <c:pt idx="58">
                  <c:v>444.66728592981809</c:v>
                </c:pt>
                <c:pt idx="59">
                  <c:v>416.84634915355468</c:v>
                </c:pt>
                <c:pt idx="60">
                  <c:v>388.46912285154866</c:v>
                </c:pt>
                <c:pt idx="61">
                  <c:v>365.55159870729892</c:v>
                </c:pt>
                <c:pt idx="62">
                  <c:v>339.98224744460117</c:v>
                </c:pt>
                <c:pt idx="63">
                  <c:v>315.35727812043808</c:v>
                </c:pt>
                <c:pt idx="64">
                  <c:v>292.0262255520654</c:v>
                </c:pt>
                <c:pt idx="65">
                  <c:v>270.33054351114373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4DE-4ACD-A487-4A3502154E66}"/>
            </c:ext>
          </c:extLst>
        </c:ser>
        <c:ser>
          <c:idx val="7"/>
          <c:order val="9"/>
          <c:tx>
            <c:v>Agri WAM</c:v>
          </c:tx>
          <c:spPr>
            <a:ln w="19050" cap="rnd">
              <a:solidFill>
                <a:srgbClr val="855092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A-F4DE-4ACD-A487-4A3502154E66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Data'!$H$23:$BU$23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684.39084094427733</c:v>
                </c:pt>
                <c:pt idx="36">
                  <c:v>679.977774518253</c:v>
                </c:pt>
                <c:pt idx="37">
                  <c:v>675.5601764435429</c:v>
                </c:pt>
                <c:pt idx="38">
                  <c:v>671.13904996044062</c:v>
                </c:pt>
                <c:pt idx="39">
                  <c:v>665.82038686401393</c:v>
                </c:pt>
                <c:pt idx="40">
                  <c:v>660.65089187941453</c:v>
                </c:pt>
                <c:pt idx="41">
                  <c:v>658.30115982060272</c:v>
                </c:pt>
                <c:pt idx="42">
                  <c:v>656.6245026880398</c:v>
                </c:pt>
                <c:pt idx="43">
                  <c:v>654.94645372052605</c:v>
                </c:pt>
                <c:pt idx="44">
                  <c:v>653.05685169408321</c:v>
                </c:pt>
                <c:pt idx="45">
                  <c:v>651.01798393000922</c:v>
                </c:pt>
                <c:pt idx="46">
                  <c:v>648.79849290071377</c:v>
                </c:pt>
                <c:pt idx="47">
                  <c:v>646.0536276611432</c:v>
                </c:pt>
                <c:pt idx="48">
                  <c:v>642.78467152764529</c:v>
                </c:pt>
                <c:pt idx="49">
                  <c:v>639.98224920032169</c:v>
                </c:pt>
                <c:pt idx="50">
                  <c:v>637.19355790137786</c:v>
                </c:pt>
                <c:pt idx="51">
                  <c:v>634.45881308636012</c:v>
                </c:pt>
                <c:pt idx="52">
                  <c:v>631.82909868962429</c:v>
                </c:pt>
                <c:pt idx="53">
                  <c:v>629.26900041579222</c:v>
                </c:pt>
                <c:pt idx="54">
                  <c:v>627.00925076788917</c:v>
                </c:pt>
                <c:pt idx="55">
                  <c:v>625.36043425133062</c:v>
                </c:pt>
                <c:pt idx="56">
                  <c:v>623.71781045901162</c:v>
                </c:pt>
                <c:pt idx="57">
                  <c:v>621.88044009776252</c:v>
                </c:pt>
                <c:pt idx="58">
                  <c:v>619.9057852488138</c:v>
                </c:pt>
                <c:pt idx="59">
                  <c:v>617.78080133245157</c:v>
                </c:pt>
                <c:pt idx="60">
                  <c:v>615.18872503946363</c:v>
                </c:pt>
                <c:pt idx="61">
                  <c:v>612.07620312580718</c:v>
                </c:pt>
                <c:pt idx="62">
                  <c:v>609.44455703672907</c:v>
                </c:pt>
                <c:pt idx="63">
                  <c:v>606.77734377384138</c:v>
                </c:pt>
                <c:pt idx="64">
                  <c:v>604.21326892507591</c:v>
                </c:pt>
                <c:pt idx="65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4DE-4ACD-A487-4A3502154E66}"/>
            </c:ext>
          </c:extLst>
        </c:ser>
        <c:ser>
          <c:idx val="9"/>
          <c:order val="10"/>
          <c:tx>
            <c:v>Úrg WAM</c:v>
          </c:tx>
          <c:spPr>
            <a:ln w="19050" cap="rnd">
              <a:solidFill>
                <a:srgbClr val="ED7D3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C-F4DE-4ACD-A487-4A3502154E66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Data'!$H$25:$BU$25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198.19470251585008</c:v>
                </c:pt>
                <c:pt idx="35">
                  <c:v>180.59686090097335</c:v>
                </c:pt>
                <c:pt idx="36">
                  <c:v>164.99638398602849</c:v>
                </c:pt>
                <c:pt idx="37">
                  <c:v>152.96899489761478</c:v>
                </c:pt>
                <c:pt idx="38">
                  <c:v>149.10952289385324</c:v>
                </c:pt>
                <c:pt idx="39">
                  <c:v>143.21615208724316</c:v>
                </c:pt>
                <c:pt idx="40">
                  <c:v>144.94489983226455</c:v>
                </c:pt>
                <c:pt idx="41">
                  <c:v>131.74802863289148</c:v>
                </c:pt>
                <c:pt idx="42">
                  <c:v>125.59418722947102</c:v>
                </c:pt>
                <c:pt idx="43">
                  <c:v>120.87483942438124</c:v>
                </c:pt>
                <c:pt idx="44">
                  <c:v>117.38319115146228</c:v>
                </c:pt>
                <c:pt idx="45">
                  <c:v>114.94426040493441</c:v>
                </c:pt>
                <c:pt idx="46">
                  <c:v>113.07731298878257</c:v>
                </c:pt>
                <c:pt idx="47">
                  <c:v>106.92972079606514</c:v>
                </c:pt>
                <c:pt idx="48">
                  <c:v>101.45515256604233</c:v>
                </c:pt>
                <c:pt idx="49">
                  <c:v>96.56436883502974</c:v>
                </c:pt>
                <c:pt idx="50">
                  <c:v>92.180840094178251</c:v>
                </c:pt>
                <c:pt idx="51">
                  <c:v>88.242894037599996</c:v>
                </c:pt>
                <c:pt idx="52">
                  <c:v>84.691777899609491</c:v>
                </c:pt>
                <c:pt idx="53">
                  <c:v>81.479087085695397</c:v>
                </c:pt>
                <c:pt idx="54">
                  <c:v>78.56453219547673</c:v>
                </c:pt>
                <c:pt idx="55">
                  <c:v>75.91342266636785</c:v>
                </c:pt>
                <c:pt idx="56">
                  <c:v>73.496253412718119</c:v>
                </c:pt>
                <c:pt idx="57">
                  <c:v>71.287281392909676</c:v>
                </c:pt>
                <c:pt idx="58">
                  <c:v>69.263408263001907</c:v>
                </c:pt>
                <c:pt idx="59">
                  <c:v>67.404845021631047</c:v>
                </c:pt>
                <c:pt idx="60">
                  <c:v>65.695298850704106</c:v>
                </c:pt>
                <c:pt idx="61">
                  <c:v>64.111797662949442</c:v>
                </c:pt>
                <c:pt idx="62">
                  <c:v>62.649713711382383</c:v>
                </c:pt>
                <c:pt idx="63">
                  <c:v>61.29746225041594</c:v>
                </c:pt>
                <c:pt idx="64">
                  <c:v>60.044863786272956</c:v>
                </c:pt>
                <c:pt idx="65">
                  <c:v>58.882864748767823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4DE-4ACD-A487-4A3502154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  <c:extLst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40679281962934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73976572779879712"/>
          <c:y val="0.36243413992978585"/>
          <c:w val="0.21202490842435223"/>
          <c:h val="0.29940750726548487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Losun Íslands </a:t>
            </a:r>
          </a:p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án landnotkunar</a:t>
            </a:r>
          </a:p>
        </c:rich>
      </c:tx>
      <c:layout>
        <c:manualLayout>
          <c:xMode val="edge"/>
          <c:yMode val="edge"/>
          <c:x val="0.79395161192177099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877584824006327E-2"/>
          <c:y val="3.2952061237525629E-2"/>
          <c:w val="0.62186498020428316"/>
          <c:h val="0.87862602406137336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Data'!$D$35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Data'!$H$35:$AV$35</c15:sqref>
                  </c15:fullRef>
                </c:ext>
              </c:extLst>
              <c:f>'Talnagögn | Numerical Data'!$H$35:$AO$35</c:f>
              <c:numCache>
                <c:formatCode>0</c:formatCode>
                <c:ptCount val="34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8-4B3D-A245-C7E67AA7A9C1}"/>
            </c:ext>
          </c:extLst>
        </c:ser>
        <c:ser>
          <c:idx val="1"/>
          <c:order val="1"/>
          <c:tx>
            <c:strRef>
              <c:f>'Talnagögn | Numerical Data'!$D$33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Data'!$H$33:$AV$33</c15:sqref>
                  </c15:fullRef>
                </c:ext>
              </c:extLst>
              <c:f>'Talnagögn | Numerical Data'!$H$33:$AO$33</c:f>
              <c:numCache>
                <c:formatCode>0</c:formatCode>
                <c:ptCount val="34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8-4B3D-A245-C7E67AA7A9C1}"/>
            </c:ext>
          </c:extLst>
        </c:ser>
        <c:ser>
          <c:idx val="5"/>
          <c:order val="2"/>
          <c:tx>
            <c:strRef>
              <c:f>'Talnagögn | Numerical Data'!$D$37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Data'!$H$37:$AV$37</c15:sqref>
                  </c15:fullRef>
                </c:ext>
              </c:extLst>
              <c:f>'Talnagögn | Numerical Data'!$H$37:$AO$37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68-4B3D-A245-C7E67AA7A9C1}"/>
            </c:ext>
          </c:extLst>
        </c:ser>
        <c:ser>
          <c:idx val="0"/>
          <c:order val="3"/>
          <c:tx>
            <c:strRef>
              <c:f>'Talnagögn | Numerical Data'!$D$32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Data'!$H$32:$AV$32</c15:sqref>
                  </c15:fullRef>
                </c:ext>
              </c:extLst>
              <c:f>'Talnagögn | Numerical Data'!$H$32:$AO$32</c:f>
              <c:numCache>
                <c:formatCode>0</c:formatCode>
                <c:ptCount val="34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68-4B3D-A245-C7E67AA7A9C1}"/>
            </c:ext>
          </c:extLst>
        </c:ser>
        <c:ser>
          <c:idx val="4"/>
          <c:order val="4"/>
          <c:tx>
            <c:strRef>
              <c:f>'Talnagögn | Numerical Data'!$D$36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Data'!$H$36:$AV$36</c15:sqref>
                  </c15:fullRef>
                </c:ext>
              </c:extLst>
              <c:f>'Talnagögn | Numerical Data'!$H$36:$AO$36</c:f>
              <c:numCache>
                <c:formatCode>0</c:formatCode>
                <c:ptCount val="34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68-4B3D-A245-C7E67AA7A9C1}"/>
            </c:ext>
          </c:extLst>
        </c:ser>
        <c:ser>
          <c:idx val="7"/>
          <c:order val="5"/>
          <c:tx>
            <c:strRef>
              <c:f>'Talnagögn | Numerical Data'!$D$39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Data'!$H$39:$AV$39</c15:sqref>
                  </c15:fullRef>
                </c:ext>
              </c:extLst>
              <c:f>'Talnagögn | Numerical Data'!$H$39:$AO$39</c:f>
              <c:numCache>
                <c:formatCode>0</c:formatCode>
                <c:ptCount val="34"/>
                <c:pt idx="0">
                  <c:v>595.55755529038697</c:v>
                </c:pt>
                <c:pt idx="1">
                  <c:v>500.08684800295941</c:v>
                </c:pt>
                <c:pt idx="2">
                  <c:v>544.99433821649654</c:v>
                </c:pt>
                <c:pt idx="3">
                  <c:v>574.28603466052664</c:v>
                </c:pt>
                <c:pt idx="4">
                  <c:v>545.24917789859228</c:v>
                </c:pt>
                <c:pt idx="5">
                  <c:v>585.71293313512251</c:v>
                </c:pt>
                <c:pt idx="6">
                  <c:v>658.4634815235263</c:v>
                </c:pt>
                <c:pt idx="7">
                  <c:v>698.61132485827011</c:v>
                </c:pt>
                <c:pt idx="8">
                  <c:v>694.16949737705454</c:v>
                </c:pt>
                <c:pt idx="9">
                  <c:v>732.7384173030282</c:v>
                </c:pt>
                <c:pt idx="10">
                  <c:v>661.63364539384156</c:v>
                </c:pt>
                <c:pt idx="11">
                  <c:v>696.14163316704116</c:v>
                </c:pt>
                <c:pt idx="12">
                  <c:v>667.16668466987221</c:v>
                </c:pt>
                <c:pt idx="13">
                  <c:v>615.07334346418475</c:v>
                </c:pt>
                <c:pt idx="14">
                  <c:v>694.38052096314595</c:v>
                </c:pt>
                <c:pt idx="15">
                  <c:v>647.03945905272803</c:v>
                </c:pt>
                <c:pt idx="16">
                  <c:v>675.2983177011015</c:v>
                </c:pt>
                <c:pt idx="17">
                  <c:v>674.74140810360586</c:v>
                </c:pt>
                <c:pt idx="18">
                  <c:v>618.96848122324991</c:v>
                </c:pt>
                <c:pt idx="19">
                  <c:v>458.54632508158375</c:v>
                </c:pt>
                <c:pt idx="20">
                  <c:v>421.54296970002088</c:v>
                </c:pt>
                <c:pt idx="21">
                  <c:v>432.02462075584481</c:v>
                </c:pt>
                <c:pt idx="22">
                  <c:v>390.20912131531168</c:v>
                </c:pt>
                <c:pt idx="23">
                  <c:v>402.69638991738702</c:v>
                </c:pt>
                <c:pt idx="24">
                  <c:v>387.64398766911745</c:v>
                </c:pt>
                <c:pt idx="25">
                  <c:v>406.36814327705906</c:v>
                </c:pt>
                <c:pt idx="26">
                  <c:v>440.80249301849108</c:v>
                </c:pt>
                <c:pt idx="27">
                  <c:v>415.13099891668935</c:v>
                </c:pt>
                <c:pt idx="28">
                  <c:v>424.28007995030657</c:v>
                </c:pt>
                <c:pt idx="29">
                  <c:v>418.17344908737505</c:v>
                </c:pt>
                <c:pt idx="30">
                  <c:v>355.95119447922752</c:v>
                </c:pt>
                <c:pt idx="31">
                  <c:v>329.55612834748808</c:v>
                </c:pt>
                <c:pt idx="32">
                  <c:v>366.63372519821041</c:v>
                </c:pt>
                <c:pt idx="33">
                  <c:v>326.32310713235347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68-4B3D-A245-C7E67AA7A9C1}"/>
            </c:ext>
          </c:extLst>
        </c:ser>
        <c:ser>
          <c:idx val="6"/>
          <c:order val="6"/>
          <c:tx>
            <c:strRef>
              <c:f>'Talnagögn | Numerical Data'!$D$38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Data'!$H$38:$AV$38</c15:sqref>
                  </c15:fullRef>
                </c:ext>
              </c:extLst>
              <c:f>'Talnagögn | Numerical Data'!$H$38:$AO$38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68-4B3D-A245-C7E67AA7A9C1}"/>
            </c:ext>
          </c:extLst>
        </c:ser>
        <c:ser>
          <c:idx val="2"/>
          <c:order val="7"/>
          <c:tx>
            <c:strRef>
              <c:f>'Talnagögn | Numerical Data'!$D$34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rgbClr val="7FB9D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Data'!$H$34:$AV$34</c15:sqref>
                  </c15:fullRef>
                </c:ext>
              </c:extLst>
              <c:f>'Talnagögn | Numerical Data'!$H$34:$AO$34</c:f>
              <c:numCache>
                <c:formatCode>0</c:formatCode>
                <c:ptCount val="34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68-4B3D-A245-C7E67AA7A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cat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1"/>
        <c:lblAlgn val="ctr"/>
        <c:lblOffset val="100"/>
        <c:noMultiLvlLbl val="0"/>
      </c:cat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22089273591310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20626699480307"/>
          <c:y val="0.24329015015924849"/>
          <c:w val="0.2588440247283878"/>
          <c:h val="0.5432160268258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Losun Íslands </a:t>
            </a:r>
          </a:p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án landnotkunar</a:t>
            </a:r>
          </a:p>
        </c:rich>
      </c:tx>
      <c:layout>
        <c:manualLayout>
          <c:xMode val="edge"/>
          <c:yMode val="edge"/>
          <c:x val="0.81221645972653833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98092491959632E-2"/>
          <c:y val="3.1535045661482006E-2"/>
          <c:w val="0.63176625036293721"/>
          <c:h val="0.88384538843411009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Data'!$D$35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Data'!$H$35:$AV$35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94-429E-ACF9-9200741C033B}"/>
            </c:ext>
          </c:extLst>
        </c:ser>
        <c:ser>
          <c:idx val="1"/>
          <c:order val="1"/>
          <c:tx>
            <c:strRef>
              <c:f>'Talnagögn | Numerical Data'!$D$33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Data'!$H$33:$AV$33</c:f>
              <c:numCache>
                <c:formatCode>0</c:formatCode>
                <c:ptCount val="41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94-429E-ACF9-9200741C033B}"/>
            </c:ext>
          </c:extLst>
        </c:ser>
        <c:ser>
          <c:idx val="5"/>
          <c:order val="2"/>
          <c:tx>
            <c:strRef>
              <c:f>'Talnagögn | Numerical Data'!$D$37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Data'!$H$37:$AV$37</c:f>
              <c:numCache>
                <c:formatCode>0</c:formatCode>
                <c:ptCount val="41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94-429E-ACF9-9200741C033B}"/>
            </c:ext>
          </c:extLst>
        </c:ser>
        <c:ser>
          <c:idx val="0"/>
          <c:order val="3"/>
          <c:tx>
            <c:strRef>
              <c:f>'Talnagögn | Numerical Data'!$D$32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Data'!$H$32:$AV$32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94-429E-ACF9-9200741C033B}"/>
            </c:ext>
          </c:extLst>
        </c:ser>
        <c:ser>
          <c:idx val="7"/>
          <c:order val="4"/>
          <c:tx>
            <c:strRef>
              <c:f>'Talnagögn | Numerical Data'!$D$39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Data'!$H$41:$AV$41</c:f>
            </c:numRef>
          </c:val>
          <c:smooth val="0"/>
          <c:extLst>
            <c:ext xmlns:c16="http://schemas.microsoft.com/office/drawing/2014/chart" uri="{C3380CC4-5D6E-409C-BE32-E72D297353CC}">
              <c16:uniqueId val="{00000004-3E94-429E-ACF9-9200741C033B}"/>
            </c:ext>
          </c:extLst>
        </c:ser>
        <c:ser>
          <c:idx val="2"/>
          <c:order val="5"/>
          <c:tx>
            <c:v>Ál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Data'!$H$47:$BU$47</c:f>
              <c:numCache>
                <c:formatCode>0</c:formatCode>
                <c:ptCount val="66"/>
                <c:pt idx="33">
                  <c:v>1402.6496416686878</c:v>
                </c:pt>
                <c:pt idx="34">
                  <c:v>1377.4793564608008</c:v>
                </c:pt>
                <c:pt idx="35">
                  <c:v>1394.8783001218731</c:v>
                </c:pt>
                <c:pt idx="36">
                  <c:v>1409.43658526847</c:v>
                </c:pt>
                <c:pt idx="37">
                  <c:v>1416.9733435902695</c:v>
                </c:pt>
                <c:pt idx="38">
                  <c:v>1423.7231203717954</c:v>
                </c:pt>
                <c:pt idx="39">
                  <c:v>1423.396023239645</c:v>
                </c:pt>
                <c:pt idx="40">
                  <c:v>1423.396023239645</c:v>
                </c:pt>
                <c:pt idx="41">
                  <c:v>1423.396023239645</c:v>
                </c:pt>
                <c:pt idx="42">
                  <c:v>1424.2805786697429</c:v>
                </c:pt>
                <c:pt idx="43">
                  <c:v>1423.396023239645</c:v>
                </c:pt>
                <c:pt idx="44">
                  <c:v>1423.396023239645</c:v>
                </c:pt>
                <c:pt idx="45">
                  <c:v>1423.396023239645</c:v>
                </c:pt>
                <c:pt idx="46">
                  <c:v>1424.2805786697429</c:v>
                </c:pt>
                <c:pt idx="47">
                  <c:v>1423.396023239645</c:v>
                </c:pt>
                <c:pt idx="48">
                  <c:v>1423.396023239645</c:v>
                </c:pt>
                <c:pt idx="49">
                  <c:v>1423.396023239645</c:v>
                </c:pt>
                <c:pt idx="50">
                  <c:v>1424.2805786697429</c:v>
                </c:pt>
                <c:pt idx="51">
                  <c:v>1423.396023239645</c:v>
                </c:pt>
                <c:pt idx="52">
                  <c:v>1423.396023239645</c:v>
                </c:pt>
                <c:pt idx="53">
                  <c:v>1423.396023239645</c:v>
                </c:pt>
                <c:pt idx="54">
                  <c:v>1424.2805786697429</c:v>
                </c:pt>
                <c:pt idx="55">
                  <c:v>1423.396023239645</c:v>
                </c:pt>
                <c:pt idx="56">
                  <c:v>1423.396023239645</c:v>
                </c:pt>
                <c:pt idx="57">
                  <c:v>1423.396023239645</c:v>
                </c:pt>
                <c:pt idx="58">
                  <c:v>1424.2805786697429</c:v>
                </c:pt>
                <c:pt idx="59">
                  <c:v>1423.396023239645</c:v>
                </c:pt>
                <c:pt idx="60">
                  <c:v>1423.396023239645</c:v>
                </c:pt>
                <c:pt idx="61">
                  <c:v>1423.396023239645</c:v>
                </c:pt>
                <c:pt idx="62">
                  <c:v>1424.2805786697429</c:v>
                </c:pt>
                <c:pt idx="63">
                  <c:v>1423.396023239645</c:v>
                </c:pt>
                <c:pt idx="64">
                  <c:v>1423.396023239645</c:v>
                </c:pt>
                <c:pt idx="65">
                  <c:v>1423.396023239645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94-429E-ACF9-9200741C033B}"/>
            </c:ext>
          </c:extLst>
        </c:ser>
        <c:ser>
          <c:idx val="4"/>
          <c:order val="6"/>
          <c:tx>
            <c:v>Vega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Data'!$H$45:$BU$45</c:f>
              <c:numCache>
                <c:formatCode>0</c:formatCode>
                <c:ptCount val="66"/>
                <c:pt idx="33">
                  <c:v>921.28481276391403</c:v>
                </c:pt>
                <c:pt idx="34">
                  <c:v>909.68338336016484</c:v>
                </c:pt>
                <c:pt idx="35">
                  <c:v>912.53890493824258</c:v>
                </c:pt>
                <c:pt idx="36">
                  <c:v>906.5012022801734</c:v>
                </c:pt>
                <c:pt idx="37">
                  <c:v>896.86211171182231</c:v>
                </c:pt>
                <c:pt idx="38">
                  <c:v>882.930519280152</c:v>
                </c:pt>
                <c:pt idx="39">
                  <c:v>864.36699263429864</c:v>
                </c:pt>
                <c:pt idx="40">
                  <c:v>840.41651467466215</c:v>
                </c:pt>
                <c:pt idx="41">
                  <c:v>808.17723957249348</c:v>
                </c:pt>
                <c:pt idx="42">
                  <c:v>772.69998323803645</c:v>
                </c:pt>
                <c:pt idx="43">
                  <c:v>733.84983007809535</c:v>
                </c:pt>
                <c:pt idx="44">
                  <c:v>691.84700821951674</c:v>
                </c:pt>
                <c:pt idx="45">
                  <c:v>630.28371111251283</c:v>
                </c:pt>
                <c:pt idx="46">
                  <c:v>569.49140094913628</c:v>
                </c:pt>
                <c:pt idx="47">
                  <c:v>510.15508155637832</c:v>
                </c:pt>
                <c:pt idx="48">
                  <c:v>457.4359240165133</c:v>
                </c:pt>
                <c:pt idx="49">
                  <c:v>409.78238094028183</c:v>
                </c:pt>
                <c:pt idx="50">
                  <c:v>363.43530028346152</c:v>
                </c:pt>
                <c:pt idx="51">
                  <c:v>320.61556996962616</c:v>
                </c:pt>
                <c:pt idx="52">
                  <c:v>279.08191989735877</c:v>
                </c:pt>
                <c:pt idx="53">
                  <c:v>238.88519969883723</c:v>
                </c:pt>
                <c:pt idx="54">
                  <c:v>200.17781595933181</c:v>
                </c:pt>
                <c:pt idx="55">
                  <c:v>163.1653962071922</c:v>
                </c:pt>
                <c:pt idx="56">
                  <c:v>128.00785027676881</c:v>
                </c:pt>
                <c:pt idx="57">
                  <c:v>94.848730643316543</c:v>
                </c:pt>
                <c:pt idx="58">
                  <c:v>64.209392282618907</c:v>
                </c:pt>
                <c:pt idx="59">
                  <c:v>36.45609289753137</c:v>
                </c:pt>
                <c:pt idx="60">
                  <c:v>16.645714885852154</c:v>
                </c:pt>
                <c:pt idx="61" formatCode="0.0">
                  <c:v>4.9335717927402323</c:v>
                </c:pt>
                <c:pt idx="62" formatCode="0.0">
                  <c:v>3.1026257680215981</c:v>
                </c:pt>
                <c:pt idx="63" formatCode="0.0">
                  <c:v>2.0249587554909527</c:v>
                </c:pt>
                <c:pt idx="64" formatCode="0.0">
                  <c:v>1.1013851193870499</c:v>
                </c:pt>
                <c:pt idx="65" formatCode="0.0">
                  <c:v>0.90407070943843471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94-429E-ACF9-9200741C033B}"/>
            </c:ext>
          </c:extLst>
        </c:ser>
        <c:ser>
          <c:idx val="6"/>
          <c:order val="7"/>
          <c:tx>
            <c:v>Land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Data'!$H$49:$BU$49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686.91262824532726</c:v>
                </c:pt>
                <c:pt idx="36">
                  <c:v>685.00713386939856</c:v>
                </c:pt>
                <c:pt idx="37">
                  <c:v>683.08321847839375</c:v>
                </c:pt>
                <c:pt idx="38">
                  <c:v>681.1419825018005</c:v>
                </c:pt>
                <c:pt idx="39">
                  <c:v>678.28992268559182</c:v>
                </c:pt>
                <c:pt idx="40">
                  <c:v>675.57364650219574</c:v>
                </c:pt>
                <c:pt idx="41">
                  <c:v>673.18473962046653</c:v>
                </c:pt>
                <c:pt idx="42">
                  <c:v>671.47007737838976</c:v>
                </c:pt>
                <c:pt idx="43">
                  <c:v>669.75484812820207</c:v>
                </c:pt>
                <c:pt idx="44">
                  <c:v>667.82757525885449</c:v>
                </c:pt>
                <c:pt idx="45">
                  <c:v>665.75152396977194</c:v>
                </c:pt>
                <c:pt idx="46">
                  <c:v>663.49434448963939</c:v>
                </c:pt>
                <c:pt idx="47">
                  <c:v>660.71153493277609</c:v>
                </c:pt>
                <c:pt idx="48">
                  <c:v>657.40376523039185</c:v>
                </c:pt>
                <c:pt idx="49">
                  <c:v>654.56401178553119</c:v>
                </c:pt>
                <c:pt idx="50">
                  <c:v>651.73800951596172</c:v>
                </c:pt>
                <c:pt idx="51">
                  <c:v>648.96663361866604</c:v>
                </c:pt>
                <c:pt idx="52">
                  <c:v>646.30043293715232</c:v>
                </c:pt>
                <c:pt idx="53">
                  <c:v>643.70447353864677</c:v>
                </c:pt>
                <c:pt idx="54">
                  <c:v>641.40929717116126</c:v>
                </c:pt>
                <c:pt idx="55">
                  <c:v>639.72696430130713</c:v>
                </c:pt>
                <c:pt idx="56">
                  <c:v>638.05065398418458</c:v>
                </c:pt>
                <c:pt idx="57">
                  <c:v>636.17993979216612</c:v>
                </c:pt>
                <c:pt idx="58">
                  <c:v>634.17146003612959</c:v>
                </c:pt>
                <c:pt idx="59">
                  <c:v>632.01303482581886</c:v>
                </c:pt>
                <c:pt idx="60">
                  <c:v>629.38634554611258</c:v>
                </c:pt>
                <c:pt idx="61">
                  <c:v>626.23884188892998</c:v>
                </c:pt>
                <c:pt idx="62">
                  <c:v>623.57308256006229</c:v>
                </c:pt>
                <c:pt idx="63">
                  <c:v>620.87221858419036</c:v>
                </c:pt>
                <c:pt idx="64">
                  <c:v>618.27457889114214</c:v>
                </c:pt>
                <c:pt idx="65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94-429E-ACF9-9200741C033B}"/>
            </c:ext>
          </c:extLst>
        </c:ser>
        <c:ser>
          <c:idx val="8"/>
          <c:order val="8"/>
          <c:tx>
            <c:v>Fiski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Data'!$H$44:$BU$44</c:f>
              <c:numCache>
                <c:formatCode>0</c:formatCode>
                <c:ptCount val="66"/>
                <c:pt idx="33">
                  <c:v>485.3352147538011</c:v>
                </c:pt>
                <c:pt idx="34">
                  <c:v>483.96428416717362</c:v>
                </c:pt>
                <c:pt idx="35">
                  <c:v>497.33274153979562</c:v>
                </c:pt>
                <c:pt idx="36">
                  <c:v>488.13220712652986</c:v>
                </c:pt>
                <c:pt idx="37">
                  <c:v>480.11984179570754</c:v>
                </c:pt>
                <c:pt idx="38">
                  <c:v>463.43334762742523</c:v>
                </c:pt>
                <c:pt idx="39">
                  <c:v>465.37791934281381</c:v>
                </c:pt>
                <c:pt idx="40">
                  <c:v>465.85166775087771</c:v>
                </c:pt>
                <c:pt idx="41">
                  <c:v>463.07432065285587</c:v>
                </c:pt>
                <c:pt idx="42">
                  <c:v>458.4413035537342</c:v>
                </c:pt>
                <c:pt idx="43">
                  <c:v>452.05860368100571</c:v>
                </c:pt>
                <c:pt idx="44">
                  <c:v>443.89849783844289</c:v>
                </c:pt>
                <c:pt idx="45">
                  <c:v>433.87732056215947</c:v>
                </c:pt>
                <c:pt idx="46">
                  <c:v>421.82435148778052</c:v>
                </c:pt>
                <c:pt idx="47">
                  <c:v>407.66842790809096</c:v>
                </c:pt>
                <c:pt idx="48">
                  <c:v>391.21398990267824</c:v>
                </c:pt>
                <c:pt idx="49">
                  <c:v>372.6729451863514</c:v>
                </c:pt>
                <c:pt idx="50">
                  <c:v>352.29762140199341</c:v>
                </c:pt>
                <c:pt idx="51">
                  <c:v>330.77227856556965</c:v>
                </c:pt>
                <c:pt idx="52">
                  <c:v>308.12227511239684</c:v>
                </c:pt>
                <c:pt idx="53">
                  <c:v>284.8577953434683</c:v>
                </c:pt>
                <c:pt idx="54">
                  <c:v>263.90757066267088</c:v>
                </c:pt>
                <c:pt idx="55">
                  <c:v>248.90097178311643</c:v>
                </c:pt>
                <c:pt idx="56">
                  <c:v>232.40916632234897</c:v>
                </c:pt>
                <c:pt idx="57">
                  <c:v>214.84448848822996</c:v>
                </c:pt>
                <c:pt idx="58">
                  <c:v>196.0522003007799</c:v>
                </c:pt>
                <c:pt idx="59">
                  <c:v>176.61236156424323</c:v>
                </c:pt>
                <c:pt idx="60">
                  <c:v>156.81532040195748</c:v>
                </c:pt>
                <c:pt idx="61">
                  <c:v>137.18881344654844</c:v>
                </c:pt>
                <c:pt idx="62">
                  <c:v>118.03614685587821</c:v>
                </c:pt>
                <c:pt idx="63">
                  <c:v>99.801207167542103</c:v>
                </c:pt>
                <c:pt idx="64">
                  <c:v>82.725433107620077</c:v>
                </c:pt>
                <c:pt idx="65">
                  <c:v>67.091629014281338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94-429E-ACF9-9200741C033B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Data'!$H$53:$BU$53</c:f>
            </c:numRef>
          </c:val>
          <c:smooth val="0"/>
          <c:extLst>
            <c:ext xmlns:c16="http://schemas.microsoft.com/office/drawing/2014/chart" uri="{C3380CC4-5D6E-409C-BE32-E72D297353CC}">
              <c16:uniqueId val="{00000009-3E94-429E-ACF9-9200741C033B}"/>
            </c:ext>
          </c:extLst>
        </c:ser>
        <c:ser>
          <c:idx val="10"/>
          <c:order val="10"/>
          <c:tx>
            <c:v>Vega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Data'!$H$57:$BU$57</c:f>
              <c:numCache>
                <c:formatCode>0</c:formatCode>
                <c:ptCount val="66"/>
                <c:pt idx="33">
                  <c:v>921.28481276391403</c:v>
                </c:pt>
                <c:pt idx="34">
                  <c:v>909.68338336016484</c:v>
                </c:pt>
                <c:pt idx="35">
                  <c:v>901.54313847550611</c:v>
                </c:pt>
                <c:pt idx="36">
                  <c:v>884.42393670246656</c:v>
                </c:pt>
                <c:pt idx="37">
                  <c:v>863.74748579155789</c:v>
                </c:pt>
                <c:pt idx="38">
                  <c:v>802.59581774981189</c:v>
                </c:pt>
                <c:pt idx="39">
                  <c:v>740.10439071299493</c:v>
                </c:pt>
                <c:pt idx="40">
                  <c:v>676.00771686413839</c:v>
                </c:pt>
                <c:pt idx="41">
                  <c:v>626.95542433057813</c:v>
                </c:pt>
                <c:pt idx="42">
                  <c:v>584.13304515889934</c:v>
                </c:pt>
                <c:pt idx="43">
                  <c:v>540.687365001643</c:v>
                </c:pt>
                <c:pt idx="44">
                  <c:v>496.75211451389765</c:v>
                </c:pt>
                <c:pt idx="45">
                  <c:v>445.17783863652323</c:v>
                </c:pt>
                <c:pt idx="46">
                  <c:v>394.98579863060627</c:v>
                </c:pt>
                <c:pt idx="47">
                  <c:v>346.4414385570476</c:v>
                </c:pt>
                <c:pt idx="48">
                  <c:v>299.66922330413848</c:v>
                </c:pt>
                <c:pt idx="49">
                  <c:v>254.77915421458252</c:v>
                </c:pt>
                <c:pt idx="50">
                  <c:v>211.83342435959599</c:v>
                </c:pt>
                <c:pt idx="51">
                  <c:v>172.24392750532823</c:v>
                </c:pt>
                <c:pt idx="52">
                  <c:v>135.15812215261741</c:v>
                </c:pt>
                <c:pt idx="53">
                  <c:v>100.49436483979959</c:v>
                </c:pt>
                <c:pt idx="54">
                  <c:v>71.751775061710973</c:v>
                </c:pt>
                <c:pt idx="55">
                  <c:v>46.532375268837086</c:v>
                </c:pt>
                <c:pt idx="56">
                  <c:v>26.788100914441703</c:v>
                </c:pt>
                <c:pt idx="57">
                  <c:v>11.221473804295222</c:v>
                </c:pt>
                <c:pt idx="58" formatCode="0.0">
                  <c:v>6.3202217622023271</c:v>
                </c:pt>
                <c:pt idx="59" formatCode="0.0">
                  <c:v>3.7710906246839713</c:v>
                </c:pt>
                <c:pt idx="60" formatCode="0.0">
                  <c:v>1.5715678401968758</c:v>
                </c:pt>
                <c:pt idx="61" formatCode="0.0">
                  <c:v>0.7997954625167264</c:v>
                </c:pt>
                <c:pt idx="62" formatCode="0.0">
                  <c:v>0.70975313624608416</c:v>
                </c:pt>
                <c:pt idx="63" formatCode="0.0">
                  <c:v>0.64331320820787552</c:v>
                </c:pt>
                <c:pt idx="64" formatCode="0.0">
                  <c:v>0.5989782764949193</c:v>
                </c:pt>
                <c:pt idx="65" formatCode="0.0">
                  <c:v>0.56009422118076535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94-429E-ACF9-9200741C033B}"/>
            </c:ext>
          </c:extLst>
        </c:ser>
        <c:ser>
          <c:idx val="11"/>
          <c:order val="11"/>
          <c:tx>
            <c:v>Land WAM</c:v>
          </c:tx>
          <c:spPr>
            <a:ln w="28575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Data'!$H$61:$BU$61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684.39084094427733</c:v>
                </c:pt>
                <c:pt idx="36">
                  <c:v>679.977774518253</c:v>
                </c:pt>
                <c:pt idx="37">
                  <c:v>675.5601764435429</c:v>
                </c:pt>
                <c:pt idx="38">
                  <c:v>671.13904996044062</c:v>
                </c:pt>
                <c:pt idx="39">
                  <c:v>665.82038686401393</c:v>
                </c:pt>
                <c:pt idx="40">
                  <c:v>660.65089187941453</c:v>
                </c:pt>
                <c:pt idx="41">
                  <c:v>658.30115982060272</c:v>
                </c:pt>
                <c:pt idx="42">
                  <c:v>656.6245026880398</c:v>
                </c:pt>
                <c:pt idx="43">
                  <c:v>654.94645372052605</c:v>
                </c:pt>
                <c:pt idx="44">
                  <c:v>653.05685169408321</c:v>
                </c:pt>
                <c:pt idx="45">
                  <c:v>651.01798393000922</c:v>
                </c:pt>
                <c:pt idx="46">
                  <c:v>648.79849290071377</c:v>
                </c:pt>
                <c:pt idx="47">
                  <c:v>646.0536276611432</c:v>
                </c:pt>
                <c:pt idx="48">
                  <c:v>642.78467152764529</c:v>
                </c:pt>
                <c:pt idx="49">
                  <c:v>639.98224920032169</c:v>
                </c:pt>
                <c:pt idx="50">
                  <c:v>637.19355790137786</c:v>
                </c:pt>
                <c:pt idx="51">
                  <c:v>634.45881308636012</c:v>
                </c:pt>
                <c:pt idx="52">
                  <c:v>631.82909868962429</c:v>
                </c:pt>
                <c:pt idx="53">
                  <c:v>629.26900041579222</c:v>
                </c:pt>
                <c:pt idx="54">
                  <c:v>627.00925076788917</c:v>
                </c:pt>
                <c:pt idx="55">
                  <c:v>625.36043425133062</c:v>
                </c:pt>
                <c:pt idx="56">
                  <c:v>623.71781045901162</c:v>
                </c:pt>
                <c:pt idx="57">
                  <c:v>621.88044009776252</c:v>
                </c:pt>
                <c:pt idx="58">
                  <c:v>619.9057852488138</c:v>
                </c:pt>
                <c:pt idx="59">
                  <c:v>617.78080133245157</c:v>
                </c:pt>
                <c:pt idx="60">
                  <c:v>615.18872503946363</c:v>
                </c:pt>
                <c:pt idx="61">
                  <c:v>612.07620312580718</c:v>
                </c:pt>
                <c:pt idx="62">
                  <c:v>609.44455703672907</c:v>
                </c:pt>
                <c:pt idx="63">
                  <c:v>606.77734377384138</c:v>
                </c:pt>
                <c:pt idx="64">
                  <c:v>604.21326892507591</c:v>
                </c:pt>
                <c:pt idx="65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E94-429E-ACF9-9200741C033B}"/>
            </c:ext>
          </c:extLst>
        </c:ser>
        <c:ser>
          <c:idx val="12"/>
          <c:order val="12"/>
          <c:tx>
            <c:v>Fiski WAM</c:v>
          </c:tx>
          <c:spPr>
            <a:ln w="28575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Data'!$H$56:$BU$56</c:f>
              <c:numCache>
                <c:formatCode>0</c:formatCode>
                <c:ptCount val="66"/>
                <c:pt idx="33">
                  <c:v>485.3352147538011</c:v>
                </c:pt>
                <c:pt idx="34">
                  <c:v>483.96428416717362</c:v>
                </c:pt>
                <c:pt idx="35">
                  <c:v>497.33274153979562</c:v>
                </c:pt>
                <c:pt idx="36">
                  <c:v>488.13220712652986</c:v>
                </c:pt>
                <c:pt idx="37">
                  <c:v>480.11984179570754</c:v>
                </c:pt>
                <c:pt idx="38">
                  <c:v>435.8001784698547</c:v>
                </c:pt>
                <c:pt idx="39">
                  <c:v>428.37809814950793</c:v>
                </c:pt>
                <c:pt idx="40">
                  <c:v>419.55629452078756</c:v>
                </c:pt>
                <c:pt idx="41">
                  <c:v>417.05407350566355</c:v>
                </c:pt>
                <c:pt idx="42">
                  <c:v>412.88166074757305</c:v>
                </c:pt>
                <c:pt idx="43">
                  <c:v>407.13576956110245</c:v>
                </c:pt>
                <c:pt idx="44">
                  <c:v>399.78867675002448</c:v>
                </c:pt>
                <c:pt idx="45">
                  <c:v>390.76289945905665</c:v>
                </c:pt>
                <c:pt idx="46">
                  <c:v>379.90935645394023</c:v>
                </c:pt>
                <c:pt idx="47">
                  <c:v>367.16306763606417</c:v>
                </c:pt>
                <c:pt idx="48">
                  <c:v>352.34702091082971</c:v>
                </c:pt>
                <c:pt idx="49">
                  <c:v>335.64839355862767</c:v>
                </c:pt>
                <c:pt idx="50">
                  <c:v>317.30405670083019</c:v>
                </c:pt>
                <c:pt idx="51">
                  <c:v>297.92098774584684</c:v>
                </c:pt>
                <c:pt idx="52">
                  <c:v>277.52454512899453</c:v>
                </c:pt>
                <c:pt idx="53">
                  <c:v>256.57545228243094</c:v>
                </c:pt>
                <c:pt idx="54">
                  <c:v>237.71185800563401</c:v>
                </c:pt>
                <c:pt idx="55">
                  <c:v>224.19835910405322</c:v>
                </c:pt>
                <c:pt idx="56">
                  <c:v>209.34803622776616</c:v>
                </c:pt>
                <c:pt idx="57">
                  <c:v>193.5330366287053</c:v>
                </c:pt>
                <c:pt idx="58">
                  <c:v>176.61098754410011</c:v>
                </c:pt>
                <c:pt idx="59">
                  <c:v>159.10630530075494</c:v>
                </c:pt>
                <c:pt idx="60">
                  <c:v>141.2815162832874</c:v>
                </c:pt>
                <c:pt idx="61">
                  <c:v>123.60871364688323</c:v>
                </c:pt>
                <c:pt idx="62">
                  <c:v>106.36338181068454</c:v>
                </c:pt>
                <c:pt idx="63">
                  <c:v>89.946129052055511</c:v>
                </c:pt>
                <c:pt idx="64">
                  <c:v>74.570572358356074</c:v>
                </c:pt>
                <c:pt idx="65">
                  <c:v>60.49169432903544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E94-429E-ACF9-9200741C033B}"/>
            </c:ext>
          </c:extLst>
        </c:ser>
        <c:ser>
          <c:idx val="13"/>
          <c:order val="13"/>
          <c:tx>
            <c:v>Annað WAM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Data'!$H$65:$BU$65</c:f>
            </c:numRef>
          </c:val>
          <c:smooth val="0"/>
          <c:extLst>
            <c:ext xmlns:c16="http://schemas.microsoft.com/office/drawing/2014/chart" uri="{C3380CC4-5D6E-409C-BE32-E72D297353CC}">
              <c16:uniqueId val="{0000000D-3E94-429E-ACF9-9200741C0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cat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1"/>
        <c:lblAlgn val="ctr"/>
        <c:lblOffset val="100"/>
        <c:noMultiLvlLbl val="0"/>
      </c:cat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22089273591310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74597791763990662"/>
          <c:y val="0.31555742938023251"/>
          <c:w val="0.18578993646920897"/>
          <c:h val="0.377711164340086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9.1134259259259262E-2"/>
          <c:w val="0.63750454090859732"/>
          <c:h val="0.82209166666666678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Data'!$D$71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Data'!$H$71:$AV$71</c:f>
              <c:numCache>
                <c:formatCode>0</c:formatCode>
                <c:ptCount val="41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2B-40F3-9DA4-AD3594801B8F}"/>
            </c:ext>
          </c:extLst>
        </c:ser>
        <c:ser>
          <c:idx val="0"/>
          <c:order val="1"/>
          <c:tx>
            <c:strRef>
              <c:f>'Talnagögn | Numerical Data'!$D$70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Data'!$H$70:$AV$70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2B-40F3-9DA4-AD3594801B8F}"/>
            </c:ext>
          </c:extLst>
        </c:ser>
        <c:ser>
          <c:idx val="6"/>
          <c:order val="2"/>
          <c:tx>
            <c:strRef>
              <c:f>'Talnagögn | Numerical Data'!$D$81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rgbClr val="7FB9D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Data'!$H$81:$AV$81</c:f>
              <c:numCache>
                <c:formatCode>0</c:formatCode>
                <c:ptCount val="41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2B-40F3-9DA4-AD3594801B8F}"/>
            </c:ext>
          </c:extLst>
        </c:ser>
        <c:ser>
          <c:idx val="2"/>
          <c:order val="3"/>
          <c:tx>
            <c:v>Önnur losun</c:v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Data'!$H$84:$AO$84</c:f>
            </c:numRef>
          </c:val>
          <c:smooth val="0"/>
          <c:extLst>
            <c:ext xmlns:c16="http://schemas.microsoft.com/office/drawing/2014/chart" uri="{C3380CC4-5D6E-409C-BE32-E72D297353CC}">
              <c16:uniqueId val="{00000003-022B-40F3-9DA4-AD3594801B8F}"/>
            </c:ext>
          </c:extLst>
        </c:ser>
        <c:ser>
          <c:idx val="8"/>
          <c:order val="4"/>
          <c:tx>
            <c:v>Fiskiskip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Data'!$H$87:$BU$87</c:f>
              <c:numCache>
                <c:formatCode>0</c:formatCode>
                <c:ptCount val="66"/>
                <c:pt idx="33">
                  <c:v>485.3352147538011</c:v>
                </c:pt>
                <c:pt idx="34">
                  <c:v>483.96428416717362</c:v>
                </c:pt>
                <c:pt idx="35">
                  <c:v>497.33274153979562</c:v>
                </c:pt>
                <c:pt idx="36">
                  <c:v>488.13220712652986</c:v>
                </c:pt>
                <c:pt idx="37">
                  <c:v>480.11984179570754</c:v>
                </c:pt>
                <c:pt idx="38">
                  <c:v>463.43334762742523</c:v>
                </c:pt>
                <c:pt idx="39">
                  <c:v>465.37791934281381</c:v>
                </c:pt>
                <c:pt idx="40">
                  <c:v>465.85166775087771</c:v>
                </c:pt>
                <c:pt idx="41">
                  <c:v>463.07432065285587</c:v>
                </c:pt>
                <c:pt idx="42">
                  <c:v>458.4413035537342</c:v>
                </c:pt>
                <c:pt idx="43">
                  <c:v>452.05860368100571</c:v>
                </c:pt>
                <c:pt idx="44">
                  <c:v>443.89849783844289</c:v>
                </c:pt>
                <c:pt idx="45">
                  <c:v>433.87732056215947</c:v>
                </c:pt>
                <c:pt idx="46">
                  <c:v>421.82435148778052</c:v>
                </c:pt>
                <c:pt idx="47">
                  <c:v>407.66842790809096</c:v>
                </c:pt>
                <c:pt idx="48">
                  <c:v>391.21398990267824</c:v>
                </c:pt>
                <c:pt idx="49">
                  <c:v>372.6729451863514</c:v>
                </c:pt>
                <c:pt idx="50">
                  <c:v>352.29762140199341</c:v>
                </c:pt>
                <c:pt idx="51">
                  <c:v>330.77227856556965</c:v>
                </c:pt>
                <c:pt idx="52">
                  <c:v>308.12227511239684</c:v>
                </c:pt>
                <c:pt idx="53">
                  <c:v>284.8577953434683</c:v>
                </c:pt>
                <c:pt idx="54">
                  <c:v>263.90757066267088</c:v>
                </c:pt>
                <c:pt idx="55">
                  <c:v>248.90097178311643</c:v>
                </c:pt>
                <c:pt idx="56">
                  <c:v>232.40916632234897</c:v>
                </c:pt>
                <c:pt idx="57">
                  <c:v>214.84448848822996</c:v>
                </c:pt>
                <c:pt idx="58">
                  <c:v>196.0522003007799</c:v>
                </c:pt>
                <c:pt idx="59">
                  <c:v>176.61236156424323</c:v>
                </c:pt>
                <c:pt idx="60">
                  <c:v>156.81532040195748</c:v>
                </c:pt>
                <c:pt idx="61">
                  <c:v>137.18881344654844</c:v>
                </c:pt>
                <c:pt idx="62">
                  <c:v>118.03614685587821</c:v>
                </c:pt>
                <c:pt idx="63">
                  <c:v>99.801207167542103</c:v>
                </c:pt>
                <c:pt idx="64">
                  <c:v>82.725433107620077</c:v>
                </c:pt>
                <c:pt idx="65">
                  <c:v>67.091629014281338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2B-40F3-9DA4-AD3594801B8F}"/>
            </c:ext>
          </c:extLst>
        </c:ser>
        <c:ser>
          <c:idx val="9"/>
          <c:order val="5"/>
          <c:tx>
            <c:v>Vegasamgöngur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Data'!$H$88:$BU$88</c:f>
              <c:numCache>
                <c:formatCode>0</c:formatCode>
                <c:ptCount val="66"/>
                <c:pt idx="33">
                  <c:v>921.28481276391403</c:v>
                </c:pt>
                <c:pt idx="34">
                  <c:v>909.68338336016484</c:v>
                </c:pt>
                <c:pt idx="35">
                  <c:v>912.53890493824258</c:v>
                </c:pt>
                <c:pt idx="36">
                  <c:v>906.5012022801734</c:v>
                </c:pt>
                <c:pt idx="37">
                  <c:v>896.86211171182231</c:v>
                </c:pt>
                <c:pt idx="38">
                  <c:v>882.930519280152</c:v>
                </c:pt>
                <c:pt idx="39">
                  <c:v>864.36699263429864</c:v>
                </c:pt>
                <c:pt idx="40">
                  <c:v>840.41651467466215</c:v>
                </c:pt>
                <c:pt idx="41">
                  <c:v>808.17723957249348</c:v>
                </c:pt>
                <c:pt idx="42">
                  <c:v>772.69998323803645</c:v>
                </c:pt>
                <c:pt idx="43">
                  <c:v>733.84983007809535</c:v>
                </c:pt>
                <c:pt idx="44">
                  <c:v>691.84700821951674</c:v>
                </c:pt>
                <c:pt idx="45">
                  <c:v>630.28371111251283</c:v>
                </c:pt>
                <c:pt idx="46">
                  <c:v>569.49140094913628</c:v>
                </c:pt>
                <c:pt idx="47">
                  <c:v>510.15508155637832</c:v>
                </c:pt>
                <c:pt idx="48">
                  <c:v>457.4359240165133</c:v>
                </c:pt>
                <c:pt idx="49">
                  <c:v>409.78238094028183</c:v>
                </c:pt>
                <c:pt idx="50">
                  <c:v>363.43530028346152</c:v>
                </c:pt>
                <c:pt idx="51">
                  <c:v>320.61556996962616</c:v>
                </c:pt>
                <c:pt idx="52">
                  <c:v>279.08191989735877</c:v>
                </c:pt>
                <c:pt idx="53">
                  <c:v>238.88519969883723</c:v>
                </c:pt>
                <c:pt idx="54">
                  <c:v>200.17781595933181</c:v>
                </c:pt>
                <c:pt idx="55">
                  <c:v>163.1653962071922</c:v>
                </c:pt>
                <c:pt idx="56">
                  <c:v>128.00785027676881</c:v>
                </c:pt>
                <c:pt idx="57">
                  <c:v>94.848730643316543</c:v>
                </c:pt>
                <c:pt idx="58">
                  <c:v>64.209392282618907</c:v>
                </c:pt>
                <c:pt idx="59">
                  <c:v>36.45609289753137</c:v>
                </c:pt>
                <c:pt idx="60">
                  <c:v>16.645714885852154</c:v>
                </c:pt>
                <c:pt idx="61" formatCode="0.0">
                  <c:v>4.9335717927402323</c:v>
                </c:pt>
                <c:pt idx="62" formatCode="0.0">
                  <c:v>3.1026257680215981</c:v>
                </c:pt>
                <c:pt idx="63" formatCode="0.0">
                  <c:v>2.0249587554909527</c:v>
                </c:pt>
                <c:pt idx="64" formatCode="0.0">
                  <c:v>1.1013851193870499</c:v>
                </c:pt>
                <c:pt idx="65" formatCode="0.0">
                  <c:v>0.90407070943843471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2B-40F3-9DA4-AD3594801B8F}"/>
            </c:ext>
          </c:extLst>
        </c:ser>
        <c:ser>
          <c:idx val="3"/>
          <c:order val="6"/>
          <c:tx>
            <c:v>Annað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Data'!$H$101:$BU$101</c:f>
            </c:numRef>
          </c:val>
          <c:smooth val="0"/>
          <c:extLst>
            <c:ext xmlns:c16="http://schemas.microsoft.com/office/drawing/2014/chart" uri="{C3380CC4-5D6E-409C-BE32-E72D297353CC}">
              <c16:uniqueId val="{00000006-022B-40F3-9DA4-AD3594801B8F}"/>
            </c:ext>
          </c:extLst>
        </c:ser>
        <c:ser>
          <c:idx val="4"/>
          <c:order val="7"/>
          <c:tx>
            <c:v>Jarðvarma WEM</c:v>
          </c:tx>
          <c:spPr>
            <a:ln w="28575" cap="rnd">
              <a:solidFill>
                <a:srgbClr val="7FB9D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Data'!$H$98:$BU$98</c:f>
              <c:numCache>
                <c:formatCode>0</c:formatCode>
                <c:ptCount val="66"/>
                <c:pt idx="33">
                  <c:v>176.69460000000001</c:v>
                </c:pt>
                <c:pt idx="34">
                  <c:v>175.99585984493672</c:v>
                </c:pt>
                <c:pt idx="35">
                  <c:v>146.39585984493672</c:v>
                </c:pt>
                <c:pt idx="36">
                  <c:v>146.39585984493672</c:v>
                </c:pt>
                <c:pt idx="37">
                  <c:v>146.39585984493672</c:v>
                </c:pt>
                <c:pt idx="38">
                  <c:v>146.39585984493672</c:v>
                </c:pt>
                <c:pt idx="39">
                  <c:v>146.39585984493672</c:v>
                </c:pt>
                <c:pt idx="40">
                  <c:v>134.84585984493668</c:v>
                </c:pt>
                <c:pt idx="41">
                  <c:v>134.84585984493668</c:v>
                </c:pt>
                <c:pt idx="42">
                  <c:v>134.84585984493668</c:v>
                </c:pt>
                <c:pt idx="43">
                  <c:v>134.84585984493668</c:v>
                </c:pt>
                <c:pt idx="44">
                  <c:v>134.84585984493668</c:v>
                </c:pt>
                <c:pt idx="45">
                  <c:v>134.84585984493668</c:v>
                </c:pt>
                <c:pt idx="46">
                  <c:v>134.84585984493668</c:v>
                </c:pt>
                <c:pt idx="47">
                  <c:v>134.84585984493668</c:v>
                </c:pt>
                <c:pt idx="48">
                  <c:v>134.84585984493668</c:v>
                </c:pt>
                <c:pt idx="49">
                  <c:v>134.84585984493668</c:v>
                </c:pt>
                <c:pt idx="50">
                  <c:v>134.84585984493668</c:v>
                </c:pt>
                <c:pt idx="51">
                  <c:v>134.84585984493668</c:v>
                </c:pt>
                <c:pt idx="52">
                  <c:v>134.84585984493668</c:v>
                </c:pt>
                <c:pt idx="53">
                  <c:v>134.84585984493668</c:v>
                </c:pt>
                <c:pt idx="54">
                  <c:v>134.84585984493668</c:v>
                </c:pt>
                <c:pt idx="55">
                  <c:v>134.84585984493668</c:v>
                </c:pt>
                <c:pt idx="56">
                  <c:v>134.84585984493668</c:v>
                </c:pt>
                <c:pt idx="57">
                  <c:v>134.84585984493668</c:v>
                </c:pt>
                <c:pt idx="58">
                  <c:v>134.84585984493668</c:v>
                </c:pt>
                <c:pt idx="59">
                  <c:v>134.84585984493668</c:v>
                </c:pt>
                <c:pt idx="60">
                  <c:v>134.84585984493668</c:v>
                </c:pt>
                <c:pt idx="61">
                  <c:v>134.84585984493668</c:v>
                </c:pt>
                <c:pt idx="62">
                  <c:v>134.84585984493668</c:v>
                </c:pt>
                <c:pt idx="63">
                  <c:v>134.84585984493668</c:v>
                </c:pt>
                <c:pt idx="64">
                  <c:v>134.84585984493668</c:v>
                </c:pt>
                <c:pt idx="65">
                  <c:v>134.84585984493668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2B-40F3-9DA4-AD3594801B8F}"/>
            </c:ext>
          </c:extLst>
        </c:ser>
        <c:ser>
          <c:idx val="7"/>
          <c:order val="8"/>
          <c:tx>
            <c:v>Vega WAM</c:v>
          </c:tx>
          <c:spPr>
            <a:ln w="28575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Data'!$H$105:$BU$105</c:f>
              <c:numCache>
                <c:formatCode>0</c:formatCode>
                <c:ptCount val="66"/>
                <c:pt idx="33">
                  <c:v>921.28481276391403</c:v>
                </c:pt>
                <c:pt idx="34">
                  <c:v>909.68338336016484</c:v>
                </c:pt>
                <c:pt idx="35">
                  <c:v>901.54313847550611</c:v>
                </c:pt>
                <c:pt idx="36">
                  <c:v>884.42393670246656</c:v>
                </c:pt>
                <c:pt idx="37">
                  <c:v>863.74748579155789</c:v>
                </c:pt>
                <c:pt idx="38">
                  <c:v>802.59581774981189</c:v>
                </c:pt>
                <c:pt idx="39">
                  <c:v>740.10439071299493</c:v>
                </c:pt>
                <c:pt idx="40">
                  <c:v>676.00771686413839</c:v>
                </c:pt>
                <c:pt idx="41">
                  <c:v>626.95542433057813</c:v>
                </c:pt>
                <c:pt idx="42">
                  <c:v>584.13304515889934</c:v>
                </c:pt>
                <c:pt idx="43">
                  <c:v>540.687365001643</c:v>
                </c:pt>
                <c:pt idx="44">
                  <c:v>496.75211451389765</c:v>
                </c:pt>
                <c:pt idx="45">
                  <c:v>445.17783863652323</c:v>
                </c:pt>
                <c:pt idx="46">
                  <c:v>394.98579863060627</c:v>
                </c:pt>
                <c:pt idx="47">
                  <c:v>346.4414385570476</c:v>
                </c:pt>
                <c:pt idx="48">
                  <c:v>299.66922330413848</c:v>
                </c:pt>
                <c:pt idx="49">
                  <c:v>254.77915421458252</c:v>
                </c:pt>
                <c:pt idx="50">
                  <c:v>211.83342435959599</c:v>
                </c:pt>
                <c:pt idx="51">
                  <c:v>172.24392750532823</c:v>
                </c:pt>
                <c:pt idx="52">
                  <c:v>135.15812215261741</c:v>
                </c:pt>
                <c:pt idx="53">
                  <c:v>100.49436483979959</c:v>
                </c:pt>
                <c:pt idx="54">
                  <c:v>71.751775061710973</c:v>
                </c:pt>
                <c:pt idx="55">
                  <c:v>46.532375268837086</c:v>
                </c:pt>
                <c:pt idx="56">
                  <c:v>26.788100914441703</c:v>
                </c:pt>
                <c:pt idx="57">
                  <c:v>11.221473804295222</c:v>
                </c:pt>
                <c:pt idx="58" formatCode="0.0">
                  <c:v>6.3202217622023271</c:v>
                </c:pt>
                <c:pt idx="59" formatCode="0.0">
                  <c:v>3.7710906246839713</c:v>
                </c:pt>
                <c:pt idx="60" formatCode="0.0">
                  <c:v>1.5715678401968758</c:v>
                </c:pt>
                <c:pt idx="61" formatCode="0.0">
                  <c:v>0.7997954625167264</c:v>
                </c:pt>
                <c:pt idx="62" formatCode="0.0">
                  <c:v>0.70975313624608416</c:v>
                </c:pt>
                <c:pt idx="63" formatCode="0.0">
                  <c:v>0.64331320820787552</c:v>
                </c:pt>
                <c:pt idx="64" formatCode="0.0">
                  <c:v>0.5989782764949193</c:v>
                </c:pt>
                <c:pt idx="65" formatCode="0.0">
                  <c:v>0.56009422118076535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2B-40F3-9DA4-AD3594801B8F}"/>
            </c:ext>
          </c:extLst>
        </c:ser>
        <c:ser>
          <c:idx val="10"/>
          <c:order val="9"/>
          <c:tx>
            <c:v>Fiski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Data'!$H$104:$BU$104</c:f>
              <c:numCache>
                <c:formatCode>0</c:formatCode>
                <c:ptCount val="66"/>
                <c:pt idx="33">
                  <c:v>485.3352147538011</c:v>
                </c:pt>
                <c:pt idx="34">
                  <c:v>483.96428416717362</c:v>
                </c:pt>
                <c:pt idx="35">
                  <c:v>497.33274153979562</c:v>
                </c:pt>
                <c:pt idx="36">
                  <c:v>488.13220712652986</c:v>
                </c:pt>
                <c:pt idx="37">
                  <c:v>480.11984179570754</c:v>
                </c:pt>
                <c:pt idx="38">
                  <c:v>435.8001784698547</c:v>
                </c:pt>
                <c:pt idx="39">
                  <c:v>428.37809814950793</c:v>
                </c:pt>
                <c:pt idx="40">
                  <c:v>419.55629452078756</c:v>
                </c:pt>
                <c:pt idx="41">
                  <c:v>417.05407350566355</c:v>
                </c:pt>
                <c:pt idx="42">
                  <c:v>412.88166074757305</c:v>
                </c:pt>
                <c:pt idx="43">
                  <c:v>407.13576956110245</c:v>
                </c:pt>
                <c:pt idx="44">
                  <c:v>399.78867675002448</c:v>
                </c:pt>
                <c:pt idx="45">
                  <c:v>390.76289945905665</c:v>
                </c:pt>
                <c:pt idx="46">
                  <c:v>379.90935645394023</c:v>
                </c:pt>
                <c:pt idx="47">
                  <c:v>367.16306763606417</c:v>
                </c:pt>
                <c:pt idx="48">
                  <c:v>352.34702091082971</c:v>
                </c:pt>
                <c:pt idx="49">
                  <c:v>335.64839355862767</c:v>
                </c:pt>
                <c:pt idx="50">
                  <c:v>317.30405670083019</c:v>
                </c:pt>
                <c:pt idx="51">
                  <c:v>297.92098774584684</c:v>
                </c:pt>
                <c:pt idx="52">
                  <c:v>277.52454512899453</c:v>
                </c:pt>
                <c:pt idx="53">
                  <c:v>256.57545228243094</c:v>
                </c:pt>
                <c:pt idx="54">
                  <c:v>237.71185800563401</c:v>
                </c:pt>
                <c:pt idx="55">
                  <c:v>224.19835910405322</c:v>
                </c:pt>
                <c:pt idx="56">
                  <c:v>209.34803622776616</c:v>
                </c:pt>
                <c:pt idx="57">
                  <c:v>193.5330366287053</c:v>
                </c:pt>
                <c:pt idx="58">
                  <c:v>176.61098754410011</c:v>
                </c:pt>
                <c:pt idx="59">
                  <c:v>159.10630530075494</c:v>
                </c:pt>
                <c:pt idx="60">
                  <c:v>141.2815162832874</c:v>
                </c:pt>
                <c:pt idx="61">
                  <c:v>123.60871364688323</c:v>
                </c:pt>
                <c:pt idx="62">
                  <c:v>106.36338181068454</c:v>
                </c:pt>
                <c:pt idx="63">
                  <c:v>89.946129052055511</c:v>
                </c:pt>
                <c:pt idx="64">
                  <c:v>74.570572358356074</c:v>
                </c:pt>
                <c:pt idx="65">
                  <c:v>60.49169432903544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2B-40F3-9DA4-AD3594801B8F}"/>
            </c:ext>
          </c:extLst>
        </c:ser>
        <c:ser>
          <c:idx val="5"/>
          <c:order val="10"/>
          <c:tx>
            <c:v>Annað WAM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Data'!$H$118:$BU$118</c:f>
            </c:numRef>
          </c:val>
          <c:smooth val="0"/>
          <c:extLst>
            <c:ext xmlns:c16="http://schemas.microsoft.com/office/drawing/2014/chart" uri="{C3380CC4-5D6E-409C-BE32-E72D297353CC}">
              <c16:uniqueId val="{0000000A-022B-40F3-9DA4-AD3594801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2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8427592592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21379719044624"/>
          <c:y val="0.34845046296296295"/>
          <c:w val="0.20150897020225411"/>
          <c:h val="0.32749814814814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23195602075027E-2"/>
          <c:y val="3.2337962962962964E-2"/>
          <c:w val="0.63638952862009868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Data'!$D$123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Data'!$H$123:$AV$123</c15:sqref>
                  </c15:fullRef>
                </c:ext>
              </c:extLst>
              <c:f>'Talnagögn | Numerical Data'!$H$123:$AO$123</c:f>
              <c:numCache>
                <c:formatCode>0</c:formatCode>
                <c:ptCount val="34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58-43FF-B596-FBA359CD4364}"/>
            </c:ext>
          </c:extLst>
        </c:ser>
        <c:ser>
          <c:idx val="3"/>
          <c:order val="1"/>
          <c:tx>
            <c:strRef>
              <c:f>'Talnagögn | Numerical Data'!$D$124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Data'!$H$124:$AV$124</c15:sqref>
                  </c15:fullRef>
                </c:ext>
              </c:extLst>
              <c:f>'Talnagögn | Numerical Data'!$H$124:$AO$124</c:f>
              <c:numCache>
                <c:formatCode>0</c:formatCode>
                <c:ptCount val="34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58-43FF-B596-FBA359CD4364}"/>
            </c:ext>
          </c:extLst>
        </c:ser>
        <c:ser>
          <c:idx val="5"/>
          <c:order val="2"/>
          <c:tx>
            <c:strRef>
              <c:f>'Talnagögn | Numerical Data'!$D$125</c:f>
              <c:strCache>
                <c:ptCount val="1"/>
                <c:pt idx="0">
                  <c:v>F-gös (m.a. kælimiðlar)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Data'!$H$125:$AV$125</c15:sqref>
                  </c15:fullRef>
                </c:ext>
              </c:extLst>
              <c:f>'Talnagögn | Numerical Data'!$H$125:$AO$125</c:f>
              <c:numCache>
                <c:formatCode>0.0</c:formatCode>
                <c:ptCount val="34"/>
                <c:pt idx="0">
                  <c:v>0.31587839505520987</c:v>
                </c:pt>
                <c:pt idx="1">
                  <c:v>0.63440324339710896</c:v>
                </c:pt>
                <c:pt idx="2">
                  <c:v>0.64201226841222514</c:v>
                </c:pt>
                <c:pt idx="3">
                  <c:v>1.4399581844250187</c:v>
                </c:pt>
                <c:pt idx="4">
                  <c:v>1.8535598331542598</c:v>
                </c:pt>
                <c:pt idx="5">
                  <c:v>3.1529398777809292</c:v>
                </c:pt>
                <c:pt idx="6" formatCode="0">
                  <c:v>10.091380557538331</c:v>
                </c:pt>
                <c:pt idx="7" formatCode="0">
                  <c:v>16.137625712084247</c:v>
                </c:pt>
                <c:pt idx="8" formatCode="0">
                  <c:v>25.460844466955933</c:v>
                </c:pt>
                <c:pt idx="9" formatCode="0">
                  <c:v>36.988217113290219</c:v>
                </c:pt>
                <c:pt idx="10" formatCode="0">
                  <c:v>42.971186725495777</c:v>
                </c:pt>
                <c:pt idx="11" formatCode="0">
                  <c:v>39.803011906466502</c:v>
                </c:pt>
                <c:pt idx="12" formatCode="0">
                  <c:v>44.626570883465504</c:v>
                </c:pt>
                <c:pt idx="13" formatCode="0">
                  <c:v>45.10631741308412</c:v>
                </c:pt>
                <c:pt idx="14" formatCode="0">
                  <c:v>52.140957248435534</c:v>
                </c:pt>
                <c:pt idx="15" formatCode="0">
                  <c:v>57.201241406144838</c:v>
                </c:pt>
                <c:pt idx="16" formatCode="0">
                  <c:v>66.268728117954964</c:v>
                </c:pt>
                <c:pt idx="17" formatCode="0">
                  <c:v>66.94139885551283</c:v>
                </c:pt>
                <c:pt idx="18" formatCode="0">
                  <c:v>65.619674949677176</c:v>
                </c:pt>
                <c:pt idx="19" formatCode="0">
                  <c:v>78.815684882158905</c:v>
                </c:pt>
                <c:pt idx="20" formatCode="0">
                  <c:v>106.63787846935243</c:v>
                </c:pt>
                <c:pt idx="21" formatCode="0">
                  <c:v>131.33347009246177</c:v>
                </c:pt>
                <c:pt idx="22" formatCode="0">
                  <c:v>136.5156278242512</c:v>
                </c:pt>
                <c:pt idx="23" formatCode="0">
                  <c:v>166.67301783528774</c:v>
                </c:pt>
                <c:pt idx="24" formatCode="0">
                  <c:v>164.47973841133989</c:v>
                </c:pt>
                <c:pt idx="25" formatCode="0">
                  <c:v>156.82957565208963</c:v>
                </c:pt>
                <c:pt idx="26" formatCode="0">
                  <c:v>173.66618826618588</c:v>
                </c:pt>
                <c:pt idx="27" formatCode="0">
                  <c:v>164.60973006017312</c:v>
                </c:pt>
                <c:pt idx="28" formatCode="0">
                  <c:v>182.49465783600516</c:v>
                </c:pt>
                <c:pt idx="29" formatCode="0">
                  <c:v>194.40775708209762</c:v>
                </c:pt>
                <c:pt idx="30" formatCode="0">
                  <c:v>198.16685581224471</c:v>
                </c:pt>
                <c:pt idx="31" formatCode="0">
                  <c:v>162.47594201837697</c:v>
                </c:pt>
                <c:pt idx="32" formatCode="0">
                  <c:v>133.26429206158915</c:v>
                </c:pt>
                <c:pt idx="33" formatCode="0">
                  <c:v>124.61138001256812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58-43FF-B596-FBA359CD4364}"/>
            </c:ext>
          </c:extLst>
        </c:ser>
        <c:ser>
          <c:idx val="4"/>
          <c:order val="3"/>
          <c:tx>
            <c:strRef>
              <c:f>'Talnagögn | Numerical Data'!$D$126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Data'!$H$126:$AO$126</c15:sqref>
                  </c15:fullRef>
                </c:ext>
              </c:extLst>
              <c:f>'Talnagögn | Numerical Data'!$H$126:$AO$126</c:f>
              <c:numCache>
                <c:formatCode>0</c:formatCode>
                <c:ptCount val="34"/>
                <c:pt idx="0">
                  <c:v>107.39920284949243</c:v>
                </c:pt>
                <c:pt idx="1">
                  <c:v>101.91136027226653</c:v>
                </c:pt>
                <c:pt idx="2">
                  <c:v>94.321493956709858</c:v>
                </c:pt>
                <c:pt idx="3">
                  <c:v>90.315707158298721</c:v>
                </c:pt>
                <c:pt idx="4">
                  <c:v>87.922425062911444</c:v>
                </c:pt>
                <c:pt idx="5">
                  <c:v>87.180001035308663</c:v>
                </c:pt>
                <c:pt idx="6">
                  <c:v>97.472453731573836</c:v>
                </c:pt>
                <c:pt idx="7">
                  <c:v>95.17781887015056</c:v>
                </c:pt>
                <c:pt idx="8">
                  <c:v>98.746741398858049</c:v>
                </c:pt>
                <c:pt idx="9">
                  <c:v>105.82336019790417</c:v>
                </c:pt>
                <c:pt idx="10">
                  <c:v>95.001120518162722</c:v>
                </c:pt>
                <c:pt idx="11">
                  <c:v>85.062324818882345</c:v>
                </c:pt>
                <c:pt idx="12">
                  <c:v>51.82442993699437</c:v>
                </c:pt>
                <c:pt idx="13">
                  <c:v>45.143881241780278</c:v>
                </c:pt>
                <c:pt idx="14">
                  <c:v>63.442740126241233</c:v>
                </c:pt>
                <c:pt idx="15">
                  <c:v>68.030615448339205</c:v>
                </c:pt>
                <c:pt idx="16">
                  <c:v>76.318942885185621</c:v>
                </c:pt>
                <c:pt idx="17">
                  <c:v>78.715404497936589</c:v>
                </c:pt>
                <c:pt idx="18">
                  <c:v>75.071963499563765</c:v>
                </c:pt>
                <c:pt idx="19">
                  <c:v>40.06501131439444</c:v>
                </c:pt>
                <c:pt idx="20">
                  <c:v>23.932143360735196</c:v>
                </c:pt>
                <c:pt idx="21">
                  <c:v>32.299400448278938</c:v>
                </c:pt>
                <c:pt idx="22">
                  <c:v>14.910384533250003</c:v>
                </c:pt>
                <c:pt idx="23">
                  <c:v>12.292173536575262</c:v>
                </c:pt>
                <c:pt idx="24">
                  <c:v>12.10219892780154</c:v>
                </c:pt>
                <c:pt idx="25">
                  <c:v>11.333658415575684</c:v>
                </c:pt>
                <c:pt idx="26">
                  <c:v>10.933710854335231</c:v>
                </c:pt>
                <c:pt idx="27">
                  <c:v>11.529807300972198</c:v>
                </c:pt>
                <c:pt idx="28">
                  <c:v>13.846926599616154</c:v>
                </c:pt>
                <c:pt idx="29">
                  <c:v>11.448122042170862</c:v>
                </c:pt>
                <c:pt idx="30">
                  <c:v>12.4448343158667</c:v>
                </c:pt>
                <c:pt idx="31">
                  <c:v>11.714415751738478</c:v>
                </c:pt>
                <c:pt idx="32">
                  <c:v>10.978213344841787</c:v>
                </c:pt>
                <c:pt idx="33">
                  <c:v>10.530949001049688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58-43FF-B596-FBA359CD4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885564083713828"/>
          <c:y val="0.36858888888888897"/>
          <c:w val="0.26114435916286177"/>
          <c:h val="0.289280555555555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23195602075027E-2"/>
          <c:y val="3.2337962962962964E-2"/>
          <c:w val="0.63638952862009868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Data'!$D$123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Data'!$H$123:$AV$123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70-4AD6-87F5-9ED4EB8779E7}"/>
            </c:ext>
          </c:extLst>
        </c:ser>
        <c:ser>
          <c:idx val="3"/>
          <c:order val="1"/>
          <c:tx>
            <c:strRef>
              <c:f>'Talnagögn | Numerical Data'!$D$124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Data'!$H$124:$AV$124</c:f>
              <c:numCache>
                <c:formatCode>0</c:formatCode>
                <c:ptCount val="41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70-4AD6-87F5-9ED4EB8779E7}"/>
            </c:ext>
          </c:extLst>
        </c:ser>
        <c:ser>
          <c:idx val="5"/>
          <c:order val="2"/>
          <c:tx>
            <c:strRef>
              <c:f>'Talnagögn | Numerical Data'!$D$125</c:f>
              <c:strCache>
                <c:ptCount val="1"/>
                <c:pt idx="0">
                  <c:v>F-gös (m.a. kælimiðlar)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Data'!$H$125:$AV$125</c:f>
              <c:numCache>
                <c:formatCode>0.0</c:formatCode>
                <c:ptCount val="41"/>
                <c:pt idx="0">
                  <c:v>0.31587839505520987</c:v>
                </c:pt>
                <c:pt idx="1">
                  <c:v>0.63440324339710896</c:v>
                </c:pt>
                <c:pt idx="2">
                  <c:v>0.64201226841222514</c:v>
                </c:pt>
                <c:pt idx="3">
                  <c:v>1.4399581844250187</c:v>
                </c:pt>
                <c:pt idx="4">
                  <c:v>1.8535598331542598</c:v>
                </c:pt>
                <c:pt idx="5">
                  <c:v>3.1529398777809292</c:v>
                </c:pt>
                <c:pt idx="6" formatCode="0">
                  <c:v>10.091380557538331</c:v>
                </c:pt>
                <c:pt idx="7" formatCode="0">
                  <c:v>16.137625712084247</c:v>
                </c:pt>
                <c:pt idx="8" formatCode="0">
                  <c:v>25.460844466955933</c:v>
                </c:pt>
                <c:pt idx="9" formatCode="0">
                  <c:v>36.988217113290219</c:v>
                </c:pt>
                <c:pt idx="10" formatCode="0">
                  <c:v>42.971186725495777</c:v>
                </c:pt>
                <c:pt idx="11" formatCode="0">
                  <c:v>39.803011906466502</c:v>
                </c:pt>
                <c:pt idx="12" formatCode="0">
                  <c:v>44.626570883465504</c:v>
                </c:pt>
                <c:pt idx="13" formatCode="0">
                  <c:v>45.10631741308412</c:v>
                </c:pt>
                <c:pt idx="14" formatCode="0">
                  <c:v>52.140957248435534</c:v>
                </c:pt>
                <c:pt idx="15" formatCode="0">
                  <c:v>57.201241406144838</c:v>
                </c:pt>
                <c:pt idx="16" formatCode="0">
                  <c:v>66.268728117954964</c:v>
                </c:pt>
                <c:pt idx="17" formatCode="0">
                  <c:v>66.94139885551283</c:v>
                </c:pt>
                <c:pt idx="18" formatCode="0">
                  <c:v>65.619674949677176</c:v>
                </c:pt>
                <c:pt idx="19" formatCode="0">
                  <c:v>78.815684882158905</c:v>
                </c:pt>
                <c:pt idx="20" formatCode="0">
                  <c:v>106.63787846935243</c:v>
                </c:pt>
                <c:pt idx="21" formatCode="0">
                  <c:v>131.33347009246177</c:v>
                </c:pt>
                <c:pt idx="22" formatCode="0">
                  <c:v>136.5156278242512</c:v>
                </c:pt>
                <c:pt idx="23" formatCode="0">
                  <c:v>166.67301783528774</c:v>
                </c:pt>
                <c:pt idx="24" formatCode="0">
                  <c:v>164.47973841133989</c:v>
                </c:pt>
                <c:pt idx="25" formatCode="0">
                  <c:v>156.82957565208963</c:v>
                </c:pt>
                <c:pt idx="26" formatCode="0">
                  <c:v>173.66618826618588</c:v>
                </c:pt>
                <c:pt idx="27" formatCode="0">
                  <c:v>164.60973006017312</c:v>
                </c:pt>
                <c:pt idx="28" formatCode="0">
                  <c:v>182.49465783600516</c:v>
                </c:pt>
                <c:pt idx="29" formatCode="0">
                  <c:v>194.40775708209762</c:v>
                </c:pt>
                <c:pt idx="30" formatCode="0">
                  <c:v>198.16685581224471</c:v>
                </c:pt>
                <c:pt idx="31" formatCode="0">
                  <c:v>162.47594201837697</c:v>
                </c:pt>
                <c:pt idx="32" formatCode="0">
                  <c:v>133.26429206158915</c:v>
                </c:pt>
                <c:pt idx="33" formatCode="0">
                  <c:v>124.61138001256812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70-4AD6-87F5-9ED4EB8779E7}"/>
            </c:ext>
          </c:extLst>
        </c:ser>
        <c:ser>
          <c:idx val="4"/>
          <c:order val="3"/>
          <c:tx>
            <c:strRef>
              <c:f>'Talnagögn | Numerical Data'!$D$126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Data'!$H$126:$AO$126</c:f>
              <c:numCache>
                <c:formatCode>0</c:formatCode>
                <c:ptCount val="34"/>
                <c:pt idx="0">
                  <c:v>107.39920284949243</c:v>
                </c:pt>
                <c:pt idx="1">
                  <c:v>101.91136027226653</c:v>
                </c:pt>
                <c:pt idx="2">
                  <c:v>94.321493956709858</c:v>
                </c:pt>
                <c:pt idx="3">
                  <c:v>90.315707158298721</c:v>
                </c:pt>
                <c:pt idx="4">
                  <c:v>87.922425062911444</c:v>
                </c:pt>
                <c:pt idx="5">
                  <c:v>87.180001035308663</c:v>
                </c:pt>
                <c:pt idx="6">
                  <c:v>97.472453731573836</c:v>
                </c:pt>
                <c:pt idx="7">
                  <c:v>95.17781887015056</c:v>
                </c:pt>
                <c:pt idx="8">
                  <c:v>98.746741398858049</c:v>
                </c:pt>
                <c:pt idx="9">
                  <c:v>105.82336019790417</c:v>
                </c:pt>
                <c:pt idx="10">
                  <c:v>95.001120518162722</c:v>
                </c:pt>
                <c:pt idx="11">
                  <c:v>85.062324818882345</c:v>
                </c:pt>
                <c:pt idx="12">
                  <c:v>51.82442993699437</c:v>
                </c:pt>
                <c:pt idx="13">
                  <c:v>45.143881241780278</c:v>
                </c:pt>
                <c:pt idx="14">
                  <c:v>63.442740126241233</c:v>
                </c:pt>
                <c:pt idx="15">
                  <c:v>68.030615448339205</c:v>
                </c:pt>
                <c:pt idx="16">
                  <c:v>76.318942885185621</c:v>
                </c:pt>
                <c:pt idx="17">
                  <c:v>78.715404497936589</c:v>
                </c:pt>
                <c:pt idx="18">
                  <c:v>75.071963499563765</c:v>
                </c:pt>
                <c:pt idx="19">
                  <c:v>40.06501131439444</c:v>
                </c:pt>
                <c:pt idx="20">
                  <c:v>23.932143360735196</c:v>
                </c:pt>
                <c:pt idx="21">
                  <c:v>32.299400448278938</c:v>
                </c:pt>
                <c:pt idx="22">
                  <c:v>14.910384533250003</c:v>
                </c:pt>
                <c:pt idx="23">
                  <c:v>12.292173536575262</c:v>
                </c:pt>
                <c:pt idx="24">
                  <c:v>12.10219892780154</c:v>
                </c:pt>
                <c:pt idx="25">
                  <c:v>11.333658415575684</c:v>
                </c:pt>
                <c:pt idx="26">
                  <c:v>10.933710854335231</c:v>
                </c:pt>
                <c:pt idx="27">
                  <c:v>11.529807300972198</c:v>
                </c:pt>
                <c:pt idx="28">
                  <c:v>13.846926599616154</c:v>
                </c:pt>
                <c:pt idx="29">
                  <c:v>11.448122042170862</c:v>
                </c:pt>
                <c:pt idx="30">
                  <c:v>12.4448343158667</c:v>
                </c:pt>
                <c:pt idx="31">
                  <c:v>11.714415751738478</c:v>
                </c:pt>
                <c:pt idx="32">
                  <c:v>10.978213344841787</c:v>
                </c:pt>
                <c:pt idx="33">
                  <c:v>10.530949001049688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70-4AD6-87F5-9ED4EB8779E7}"/>
            </c:ext>
          </c:extLst>
        </c:ser>
        <c:ser>
          <c:idx val="0"/>
          <c:order val="4"/>
          <c:tx>
            <c:v>Ál WEM</c:v>
          </c:tx>
          <c:spPr>
            <a:ln w="19050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Data'!$H$135:$BU$135</c:f>
              <c:numCache>
                <c:formatCode>0</c:formatCode>
                <c:ptCount val="66"/>
                <c:pt idx="33">
                  <c:v>1402.6496416686878</c:v>
                </c:pt>
                <c:pt idx="34">
                  <c:v>1377.4793564608008</c:v>
                </c:pt>
                <c:pt idx="35">
                  <c:v>1394.8783001218731</c:v>
                </c:pt>
                <c:pt idx="36">
                  <c:v>1409.43658526847</c:v>
                </c:pt>
                <c:pt idx="37">
                  <c:v>1416.9733435902695</c:v>
                </c:pt>
                <c:pt idx="38">
                  <c:v>1423.7231203717954</c:v>
                </c:pt>
                <c:pt idx="39">
                  <c:v>1423.396023239645</c:v>
                </c:pt>
                <c:pt idx="40">
                  <c:v>1423.396023239645</c:v>
                </c:pt>
                <c:pt idx="41">
                  <c:v>1423.396023239645</c:v>
                </c:pt>
                <c:pt idx="42">
                  <c:v>1424.2805786697429</c:v>
                </c:pt>
                <c:pt idx="43">
                  <c:v>1423.396023239645</c:v>
                </c:pt>
                <c:pt idx="44">
                  <c:v>1423.396023239645</c:v>
                </c:pt>
                <c:pt idx="45">
                  <c:v>1423.396023239645</c:v>
                </c:pt>
                <c:pt idx="46">
                  <c:v>1424.2805786697429</c:v>
                </c:pt>
                <c:pt idx="47">
                  <c:v>1423.396023239645</c:v>
                </c:pt>
                <c:pt idx="48">
                  <c:v>1423.396023239645</c:v>
                </c:pt>
                <c:pt idx="49">
                  <c:v>1423.396023239645</c:v>
                </c:pt>
                <c:pt idx="50">
                  <c:v>1424.2805786697429</c:v>
                </c:pt>
                <c:pt idx="51">
                  <c:v>1423.396023239645</c:v>
                </c:pt>
                <c:pt idx="52">
                  <c:v>1423.396023239645</c:v>
                </c:pt>
                <c:pt idx="53">
                  <c:v>1423.396023239645</c:v>
                </c:pt>
                <c:pt idx="54">
                  <c:v>1424.2805786697429</c:v>
                </c:pt>
                <c:pt idx="55">
                  <c:v>1423.396023239645</c:v>
                </c:pt>
                <c:pt idx="56">
                  <c:v>1423.396023239645</c:v>
                </c:pt>
                <c:pt idx="57">
                  <c:v>1423.396023239645</c:v>
                </c:pt>
                <c:pt idx="58">
                  <c:v>1424.2805786697429</c:v>
                </c:pt>
                <c:pt idx="59">
                  <c:v>1423.396023239645</c:v>
                </c:pt>
                <c:pt idx="60">
                  <c:v>1423.396023239645</c:v>
                </c:pt>
                <c:pt idx="61">
                  <c:v>1423.396023239645</c:v>
                </c:pt>
                <c:pt idx="62">
                  <c:v>1424.2805786697429</c:v>
                </c:pt>
                <c:pt idx="63">
                  <c:v>1423.396023239645</c:v>
                </c:pt>
                <c:pt idx="64">
                  <c:v>1423.396023239645</c:v>
                </c:pt>
                <c:pt idx="65">
                  <c:v>1423.396023239645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70-4AD6-87F5-9ED4EB8779E7}"/>
            </c:ext>
          </c:extLst>
        </c:ser>
        <c:ser>
          <c:idx val="1"/>
          <c:order val="5"/>
          <c:tx>
            <c:v>Kísil WEM</c:v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Data'!$H$136:$BU$136</c:f>
              <c:numCache>
                <c:formatCode>0</c:formatCode>
                <c:ptCount val="66"/>
                <c:pt idx="33">
                  <c:v>408.20430474231654</c:v>
                </c:pt>
                <c:pt idx="34">
                  <c:v>459.98352886399567</c:v>
                </c:pt>
                <c:pt idx="35">
                  <c:v>454.98352886399567</c:v>
                </c:pt>
                <c:pt idx="36">
                  <c:v>449.98352886399567</c:v>
                </c:pt>
                <c:pt idx="37">
                  <c:v>444.98352886399567</c:v>
                </c:pt>
                <c:pt idx="38">
                  <c:v>439.98352886399567</c:v>
                </c:pt>
                <c:pt idx="39">
                  <c:v>439.98352886399567</c:v>
                </c:pt>
                <c:pt idx="40">
                  <c:v>439.98352886399567</c:v>
                </c:pt>
                <c:pt idx="41">
                  <c:v>439.98352886399567</c:v>
                </c:pt>
                <c:pt idx="42">
                  <c:v>439.98352886399567</c:v>
                </c:pt>
                <c:pt idx="43">
                  <c:v>439.98352886399567</c:v>
                </c:pt>
                <c:pt idx="44">
                  <c:v>439.98352886399567</c:v>
                </c:pt>
                <c:pt idx="45">
                  <c:v>439.98352886399567</c:v>
                </c:pt>
                <c:pt idx="46">
                  <c:v>439.98352886399567</c:v>
                </c:pt>
                <c:pt idx="47">
                  <c:v>439.98352886399567</c:v>
                </c:pt>
                <c:pt idx="48">
                  <c:v>439.98352886399567</c:v>
                </c:pt>
                <c:pt idx="49">
                  <c:v>439.98352886399567</c:v>
                </c:pt>
                <c:pt idx="50">
                  <c:v>439.98352886399567</c:v>
                </c:pt>
                <c:pt idx="51">
                  <c:v>439.98352886399567</c:v>
                </c:pt>
                <c:pt idx="52">
                  <c:v>439.98352886399567</c:v>
                </c:pt>
                <c:pt idx="53">
                  <c:v>439.98352886399567</c:v>
                </c:pt>
                <c:pt idx="54">
                  <c:v>439.98352886399567</c:v>
                </c:pt>
                <c:pt idx="55">
                  <c:v>439.98352886399567</c:v>
                </c:pt>
                <c:pt idx="56">
                  <c:v>439.98352886399567</c:v>
                </c:pt>
                <c:pt idx="57">
                  <c:v>439.98352886399567</c:v>
                </c:pt>
                <c:pt idx="58">
                  <c:v>439.98352886399567</c:v>
                </c:pt>
                <c:pt idx="59">
                  <c:v>439.98352886399567</c:v>
                </c:pt>
                <c:pt idx="60">
                  <c:v>439.98352886399567</c:v>
                </c:pt>
                <c:pt idx="61">
                  <c:v>439.98352886399567</c:v>
                </c:pt>
                <c:pt idx="62">
                  <c:v>439.98352886399567</c:v>
                </c:pt>
                <c:pt idx="63">
                  <c:v>439.98352886399567</c:v>
                </c:pt>
                <c:pt idx="64">
                  <c:v>439.98352886399567</c:v>
                </c:pt>
                <c:pt idx="65">
                  <c:v>439.98352886399567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70-4AD6-87F5-9ED4EB8779E7}"/>
            </c:ext>
          </c:extLst>
        </c:ser>
        <c:ser>
          <c:idx val="6"/>
          <c:order val="6"/>
          <c:tx>
            <c:v>F-gös WEM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Data'!$H$137:$BU$137</c:f>
              <c:numCache>
                <c:formatCode>0</c:formatCode>
                <c:ptCount val="66"/>
                <c:pt idx="33">
                  <c:v>124.61138001256812</c:v>
                </c:pt>
                <c:pt idx="34">
                  <c:v>107.06707464612369</c:v>
                </c:pt>
                <c:pt idx="35">
                  <c:v>105.42755037857987</c:v>
                </c:pt>
                <c:pt idx="36">
                  <c:v>83.5770944670723</c:v>
                </c:pt>
                <c:pt idx="37">
                  <c:v>89.218898947233555</c:v>
                </c:pt>
                <c:pt idx="38">
                  <c:v>43.26911376597527</c:v>
                </c:pt>
                <c:pt idx="39">
                  <c:v>28.594353825828239</c:v>
                </c:pt>
                <c:pt idx="40">
                  <c:v>35.17224402572942</c:v>
                </c:pt>
                <c:pt idx="41">
                  <c:v>17.303589844401653</c:v>
                </c:pt>
                <c:pt idx="42">
                  <c:v>18.171670843069943</c:v>
                </c:pt>
                <c:pt idx="43">
                  <c:v>24.941369829078202</c:v>
                </c:pt>
                <c:pt idx="44">
                  <c:v>14.551661015882974</c:v>
                </c:pt>
                <c:pt idx="45">
                  <c:v>9.3044311475083443</c:v>
                </c:pt>
                <c:pt idx="46">
                  <c:v>10.158437877268467</c:v>
                </c:pt>
                <c:pt idx="47">
                  <c:v>10.564321379010071</c:v>
                </c:pt>
                <c:pt idx="48">
                  <c:v>10.607255083028505</c:v>
                </c:pt>
                <c:pt idx="49">
                  <c:v>10.981816836351726</c:v>
                </c:pt>
                <c:pt idx="50">
                  <c:v>11.265099377180576</c:v>
                </c:pt>
                <c:pt idx="51">
                  <c:v>11.86336032823008</c:v>
                </c:pt>
                <c:pt idx="52">
                  <c:v>11.916511219523729</c:v>
                </c:pt>
                <c:pt idx="53">
                  <c:v>11.962843485434734</c:v>
                </c:pt>
                <c:pt idx="54">
                  <c:v>12.030448041137852</c:v>
                </c:pt>
                <c:pt idx="55">
                  <c:v>12.061441720403428</c:v>
                </c:pt>
                <c:pt idx="56">
                  <c:v>12.20465301865025</c:v>
                </c:pt>
                <c:pt idx="57">
                  <c:v>12.512372665706694</c:v>
                </c:pt>
                <c:pt idx="58">
                  <c:v>12.223367544979656</c:v>
                </c:pt>
                <c:pt idx="59">
                  <c:v>12.081234069351128</c:v>
                </c:pt>
                <c:pt idx="60">
                  <c:v>12.071984759328824</c:v>
                </c:pt>
                <c:pt idx="61">
                  <c:v>11.878231956329175</c:v>
                </c:pt>
                <c:pt idx="62">
                  <c:v>11.716352035472264</c:v>
                </c:pt>
                <c:pt idx="63">
                  <c:v>11.609963690918256</c:v>
                </c:pt>
                <c:pt idx="64">
                  <c:v>11.567060418759562</c:v>
                </c:pt>
                <c:pt idx="65">
                  <c:v>11.571058173593762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670-4AD6-87F5-9ED4EB8779E7}"/>
            </c:ext>
          </c:extLst>
        </c:ser>
        <c:ser>
          <c:idx val="7"/>
          <c:order val="7"/>
          <c:tx>
            <c:v>Annað WEM</c:v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Data'!$H$138:$BU$138</c:f>
              <c:numCache>
                <c:formatCode>0</c:formatCode>
                <c:ptCount val="66"/>
                <c:pt idx="33">
                  <c:v>10.530949001049688</c:v>
                </c:pt>
                <c:pt idx="34">
                  <c:v>10.722095803552524</c:v>
                </c:pt>
                <c:pt idx="35">
                  <c:v>11.161354812811052</c:v>
                </c:pt>
                <c:pt idx="36">
                  <c:v>11.154712160028147</c:v>
                </c:pt>
                <c:pt idx="37">
                  <c:v>11.138754781004911</c:v>
                </c:pt>
                <c:pt idx="38">
                  <c:v>11.114087253800671</c:v>
                </c:pt>
                <c:pt idx="39">
                  <c:v>11.081125528704835</c:v>
                </c:pt>
                <c:pt idx="40">
                  <c:v>11.039211689803743</c:v>
                </c:pt>
                <c:pt idx="41">
                  <c:v>10.984238820664382</c:v>
                </c:pt>
                <c:pt idx="42">
                  <c:v>10.923075239612466</c:v>
                </c:pt>
                <c:pt idx="43">
                  <c:v>10.85552584167632</c:v>
                </c:pt>
                <c:pt idx="44">
                  <c:v>10.782380742220354</c:v>
                </c:pt>
                <c:pt idx="45">
                  <c:v>10.691001127716058</c:v>
                </c:pt>
                <c:pt idx="46">
                  <c:v>10.598132346339908</c:v>
                </c:pt>
                <c:pt idx="47">
                  <c:v>10.504649221535942</c:v>
                </c:pt>
                <c:pt idx="48">
                  <c:v>10.413167365294555</c:v>
                </c:pt>
                <c:pt idx="49">
                  <c:v>10.354606065518986</c:v>
                </c:pt>
                <c:pt idx="50">
                  <c:v>10.348618874877822</c:v>
                </c:pt>
                <c:pt idx="51">
                  <c:v>10.342826891247551</c:v>
                </c:pt>
                <c:pt idx="52">
                  <c:v>10.337252568846713</c:v>
                </c:pt>
                <c:pt idx="53">
                  <c:v>10.331858750521082</c:v>
                </c:pt>
                <c:pt idx="54">
                  <c:v>10.326655654322703</c:v>
                </c:pt>
                <c:pt idx="55">
                  <c:v>10.321650075372386</c:v>
                </c:pt>
                <c:pt idx="56">
                  <c:v>10.316861592257602</c:v>
                </c:pt>
                <c:pt idx="57">
                  <c:v>10.312298786935525</c:v>
                </c:pt>
                <c:pt idx="58">
                  <c:v>10.307941949000808</c:v>
                </c:pt>
                <c:pt idx="59">
                  <c:v>10.303784138764961</c:v>
                </c:pt>
                <c:pt idx="60">
                  <c:v>10.299852797490932</c:v>
                </c:pt>
                <c:pt idx="61">
                  <c:v>10.296148142454292</c:v>
                </c:pt>
                <c:pt idx="62">
                  <c:v>10.292677745946694</c:v>
                </c:pt>
                <c:pt idx="63">
                  <c:v>10.289440320643472</c:v>
                </c:pt>
                <c:pt idx="64">
                  <c:v>10.286436523003108</c:v>
                </c:pt>
                <c:pt idx="65">
                  <c:v>10.283665707438521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670-4AD6-87F5-9ED4EB877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046040934991209"/>
          <c:y val="0.32155185185185187"/>
          <c:w val="0.25953959065008791"/>
          <c:h val="0.365523148148148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887014504484337E-2"/>
          <c:y val="3.2337962962962964E-2"/>
          <c:w val="0.64244740239309583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Data'!$D$156</c:f>
              <c:strCache>
                <c:ptCount val="1"/>
                <c:pt idx="0">
                  <c:v>Nytjajarðvegur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Data'!$H$156:$AV$156</c15:sqref>
                  </c15:fullRef>
                </c:ext>
              </c:extLst>
              <c:f>'Talnagögn | Numerical Data'!$H$156:$AO$156</c:f>
              <c:numCache>
                <c:formatCode>0</c:formatCode>
                <c:ptCount val="34"/>
                <c:pt idx="0">
                  <c:v>285.33631174747143</c:v>
                </c:pt>
                <c:pt idx="1">
                  <c:v>289.12119131513481</c:v>
                </c:pt>
                <c:pt idx="2">
                  <c:v>287.01082546172586</c:v>
                </c:pt>
                <c:pt idx="3">
                  <c:v>292.93826285809462</c:v>
                </c:pt>
                <c:pt idx="4">
                  <c:v>300.98082375542094</c:v>
                </c:pt>
                <c:pt idx="5">
                  <c:v>297.90234129552869</c:v>
                </c:pt>
                <c:pt idx="6">
                  <c:v>308.22500062158707</c:v>
                </c:pt>
                <c:pt idx="7">
                  <c:v>306.89396312243304</c:v>
                </c:pt>
                <c:pt idx="8">
                  <c:v>313.82152412744034</c:v>
                </c:pt>
                <c:pt idx="9">
                  <c:v>318.89186373219843</c:v>
                </c:pt>
                <c:pt idx="10">
                  <c:v>318.25184699186241</c:v>
                </c:pt>
                <c:pt idx="11">
                  <c:v>318.37251515218588</c:v>
                </c:pt>
                <c:pt idx="12">
                  <c:v>312.66789591290234</c:v>
                </c:pt>
                <c:pt idx="13">
                  <c:v>310.64610370099024</c:v>
                </c:pt>
                <c:pt idx="14">
                  <c:v>314.03088674067499</c:v>
                </c:pt>
                <c:pt idx="15">
                  <c:v>314.94424123877553</c:v>
                </c:pt>
                <c:pt idx="16">
                  <c:v>330.80579267111057</c:v>
                </c:pt>
                <c:pt idx="17">
                  <c:v>340.31479499990598</c:v>
                </c:pt>
                <c:pt idx="18">
                  <c:v>348.70932776077831</c:v>
                </c:pt>
                <c:pt idx="19">
                  <c:v>332.87686559550519</c:v>
                </c:pt>
                <c:pt idx="20">
                  <c:v>326.89540365518968</c:v>
                </c:pt>
                <c:pt idx="21">
                  <c:v>325.34861268574747</c:v>
                </c:pt>
                <c:pt idx="22">
                  <c:v>329.98002896845799</c:v>
                </c:pt>
                <c:pt idx="23">
                  <c:v>329.41809441542466</c:v>
                </c:pt>
                <c:pt idx="24">
                  <c:v>347.90350561033307</c:v>
                </c:pt>
                <c:pt idx="25">
                  <c:v>334.30765010374358</c:v>
                </c:pt>
                <c:pt idx="26">
                  <c:v>331.02555386912024</c:v>
                </c:pt>
                <c:pt idx="27">
                  <c:v>341.20066042848572</c:v>
                </c:pt>
                <c:pt idx="28">
                  <c:v>332.22495809520365</c:v>
                </c:pt>
                <c:pt idx="29">
                  <c:v>325.15648414269202</c:v>
                </c:pt>
                <c:pt idx="30">
                  <c:v>329.60181406154857</c:v>
                </c:pt>
                <c:pt idx="31">
                  <c:v>334.49481652530903</c:v>
                </c:pt>
                <c:pt idx="32">
                  <c:v>329.12687663052668</c:v>
                </c:pt>
                <c:pt idx="33">
                  <c:v>316.63316748708968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49-462D-8687-511D76AC3EDC}"/>
            </c:ext>
          </c:extLst>
        </c:ser>
        <c:ser>
          <c:idx val="0"/>
          <c:order val="1"/>
          <c:tx>
            <c:strRef>
              <c:f>'Talnagögn | Numerical Data'!$D$154</c:f>
              <c:strCache>
                <c:ptCount val="1"/>
                <c:pt idx="0">
                  <c:v>Iðragerjun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Data'!$H$154:$AV$154</c15:sqref>
                  </c15:fullRef>
                </c:ext>
              </c:extLst>
              <c:f>'Talnagögn | Numerical Data'!$H$154:$AO$154</c:f>
              <c:numCache>
                <c:formatCode>0</c:formatCode>
                <c:ptCount val="34"/>
                <c:pt idx="0">
                  <c:v>378.58888594788505</c:v>
                </c:pt>
                <c:pt idx="1">
                  <c:v>366.00116153949068</c:v>
                </c:pt>
                <c:pt idx="2">
                  <c:v>358.50955216869039</c:v>
                </c:pt>
                <c:pt idx="3">
                  <c:v>356.29422733249442</c:v>
                </c:pt>
                <c:pt idx="4">
                  <c:v>357.0839540047657</c:v>
                </c:pt>
                <c:pt idx="5">
                  <c:v>342.23128441251362</c:v>
                </c:pt>
                <c:pt idx="6">
                  <c:v>345.91057420538084</c:v>
                </c:pt>
                <c:pt idx="7">
                  <c:v>342.42676429227515</c:v>
                </c:pt>
                <c:pt idx="8">
                  <c:v>349.58919825290297</c:v>
                </c:pt>
                <c:pt idx="9">
                  <c:v>344.78252075989252</c:v>
                </c:pt>
                <c:pt idx="10">
                  <c:v>331.56860074951385</c:v>
                </c:pt>
                <c:pt idx="11">
                  <c:v>331.97087667618439</c:v>
                </c:pt>
                <c:pt idx="12">
                  <c:v>324.79653539666594</c:v>
                </c:pt>
                <c:pt idx="13">
                  <c:v>319.79712480587324</c:v>
                </c:pt>
                <c:pt idx="14">
                  <c:v>313.97169226303834</c:v>
                </c:pt>
                <c:pt idx="15">
                  <c:v>316.00868225291237</c:v>
                </c:pt>
                <c:pt idx="16">
                  <c:v>323.16929771349373</c:v>
                </c:pt>
                <c:pt idx="17">
                  <c:v>328.80740038494162</c:v>
                </c:pt>
                <c:pt idx="18">
                  <c:v>332.8178212383915</c:v>
                </c:pt>
                <c:pt idx="19">
                  <c:v>338.61445670806199</c:v>
                </c:pt>
                <c:pt idx="20">
                  <c:v>338.21678210751259</c:v>
                </c:pt>
                <c:pt idx="21">
                  <c:v>336.61408948823259</c:v>
                </c:pt>
                <c:pt idx="22">
                  <c:v>329.31678928415749</c:v>
                </c:pt>
                <c:pt idx="23">
                  <c:v>322.93463938915102</c:v>
                </c:pt>
                <c:pt idx="24">
                  <c:v>340.757638766144</c:v>
                </c:pt>
                <c:pt idx="25">
                  <c:v>343.57764964140756</c:v>
                </c:pt>
                <c:pt idx="26">
                  <c:v>345.64765575903374</c:v>
                </c:pt>
                <c:pt idx="27">
                  <c:v>338.3165369224082</c:v>
                </c:pt>
                <c:pt idx="28">
                  <c:v>328.4095828006084</c:v>
                </c:pt>
                <c:pt idx="29">
                  <c:v>317.85411960751145</c:v>
                </c:pt>
                <c:pt idx="30">
                  <c:v>312.13118485268728</c:v>
                </c:pt>
                <c:pt idx="31">
                  <c:v>311.103478894033</c:v>
                </c:pt>
                <c:pt idx="32">
                  <c:v>303.98585640059724</c:v>
                </c:pt>
                <c:pt idx="33">
                  <c:v>296.47110318968726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49-462D-8687-511D76AC3EDC}"/>
            </c:ext>
          </c:extLst>
        </c:ser>
        <c:ser>
          <c:idx val="1"/>
          <c:order val="2"/>
          <c:tx>
            <c:strRef>
              <c:f>'Talnagögn | Numerical Data'!$D$155</c:f>
              <c:strCache>
                <c:ptCount val="1"/>
                <c:pt idx="0">
                  <c:v>Meðhöndlun húsdýraáburðar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Data'!$H$155:$AV$155</c15:sqref>
                  </c15:fullRef>
                </c:ext>
              </c:extLst>
              <c:f>'Talnagögn | Numerical Data'!$H$155:$AO$155</c:f>
              <c:numCache>
                <c:formatCode>0</c:formatCode>
                <c:ptCount val="34"/>
                <c:pt idx="0">
                  <c:v>93.067558283940627</c:v>
                </c:pt>
                <c:pt idx="1">
                  <c:v>90.1925227885922</c:v>
                </c:pt>
                <c:pt idx="2">
                  <c:v>86.512357604345354</c:v>
                </c:pt>
                <c:pt idx="3">
                  <c:v>85.757518548005294</c:v>
                </c:pt>
                <c:pt idx="4">
                  <c:v>85.003103046111406</c:v>
                </c:pt>
                <c:pt idx="5">
                  <c:v>82.941154888077946</c:v>
                </c:pt>
                <c:pt idx="6">
                  <c:v>83.347212907828066</c:v>
                </c:pt>
                <c:pt idx="7">
                  <c:v>81.65171706863984</c:v>
                </c:pt>
                <c:pt idx="8">
                  <c:v>83.752806301273594</c:v>
                </c:pt>
                <c:pt idx="9">
                  <c:v>81.549392283298516</c:v>
                </c:pt>
                <c:pt idx="10">
                  <c:v>79.834544225650347</c:v>
                </c:pt>
                <c:pt idx="11">
                  <c:v>80.835013544912115</c:v>
                </c:pt>
                <c:pt idx="12">
                  <c:v>78.181733839148592</c:v>
                </c:pt>
                <c:pt idx="13">
                  <c:v>76.07723852144504</c:v>
                </c:pt>
                <c:pt idx="14">
                  <c:v>74.780766228887146</c:v>
                </c:pt>
                <c:pt idx="15">
                  <c:v>75.422579127580676</c:v>
                </c:pt>
                <c:pt idx="16">
                  <c:v>79.576205898732866</c:v>
                </c:pt>
                <c:pt idx="17">
                  <c:v>81.703276388768785</c:v>
                </c:pt>
                <c:pt idx="18">
                  <c:v>82.033943816762189</c:v>
                </c:pt>
                <c:pt idx="19">
                  <c:v>82.275286981805252</c:v>
                </c:pt>
                <c:pt idx="20">
                  <c:v>79.519261346875126</c:v>
                </c:pt>
                <c:pt idx="21">
                  <c:v>80.147091818095817</c:v>
                </c:pt>
                <c:pt idx="22">
                  <c:v>74.946509439534708</c:v>
                </c:pt>
                <c:pt idx="23">
                  <c:v>73.196506252116421</c:v>
                </c:pt>
                <c:pt idx="24">
                  <c:v>78.253669286032448</c:v>
                </c:pt>
                <c:pt idx="25">
                  <c:v>80.522056723218114</c:v>
                </c:pt>
                <c:pt idx="26">
                  <c:v>80.327746521714957</c:v>
                </c:pt>
                <c:pt idx="27">
                  <c:v>79.146792487837359</c:v>
                </c:pt>
                <c:pt idx="28">
                  <c:v>76.564361012497727</c:v>
                </c:pt>
                <c:pt idx="29">
                  <c:v>74.934981320187674</c:v>
                </c:pt>
                <c:pt idx="30">
                  <c:v>73.422490987992049</c:v>
                </c:pt>
                <c:pt idx="31">
                  <c:v>73.986380880975304</c:v>
                </c:pt>
                <c:pt idx="32">
                  <c:v>72.87096270825154</c:v>
                </c:pt>
                <c:pt idx="33">
                  <c:v>71.397158995172589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49-462D-8687-511D76AC3EDC}"/>
            </c:ext>
          </c:extLst>
        </c:ser>
        <c:ser>
          <c:idx val="3"/>
          <c:order val="3"/>
          <c:tx>
            <c:strRef>
              <c:f>'Talnagögn | Numerical Data'!$D$157</c:f>
              <c:strCache>
                <c:ptCount val="1"/>
                <c:pt idx="0">
                  <c:v>Kölkun og CO₂-losun frá áburði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Data'!$H$157:$AV$157</c15:sqref>
                  </c15:fullRef>
                </c:ext>
              </c:extLst>
              <c:f>'Talnagögn | Numerical Data'!$H$157:$AO$157</c:f>
              <c:numCache>
                <c:formatCode>0.0000</c:formatCode>
                <c:ptCount val="34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3.9040953039646284</c:v>
                </c:pt>
                <c:pt idx="21" formatCode="0.0">
                  <c:v>3.8345011486074636</c:v>
                </c:pt>
                <c:pt idx="22" formatCode="0.0">
                  <c:v>4.2417050398697338</c:v>
                </c:pt>
                <c:pt idx="23" formatCode="0.0">
                  <c:v>4.1998216606617333</c:v>
                </c:pt>
                <c:pt idx="24" formatCode="0.0">
                  <c:v>3.7299297304819001</c:v>
                </c:pt>
                <c:pt idx="25" formatCode="0.0">
                  <c:v>3.13851153046024</c:v>
                </c:pt>
                <c:pt idx="26" formatCode="0.0">
                  <c:v>3.5398872208062002</c:v>
                </c:pt>
                <c:pt idx="27" formatCode="0.0">
                  <c:v>4.2549495621201245</c:v>
                </c:pt>
                <c:pt idx="28" formatCode="0.0">
                  <c:v>4.3505339522446995</c:v>
                </c:pt>
                <c:pt idx="29" formatCode="0.0">
                  <c:v>7.7373575984696927</c:v>
                </c:pt>
                <c:pt idx="30" formatCode="0.0">
                  <c:v>8.1130298121819457</c:v>
                </c:pt>
                <c:pt idx="31" formatCode="0.0">
                  <c:v>6.7747431634116673</c:v>
                </c:pt>
                <c:pt idx="32" formatCode="0.0">
                  <c:v>5.9878833042920672</c:v>
                </c:pt>
                <c:pt idx="33" formatCode="0.0">
                  <c:v>7.8789727900833508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49-462D-8687-511D76AC3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398384"/>
        <c:axId val="439399464"/>
      </c:lineChart>
      <c:cat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1"/>
        <c:lblAlgn val="ctr"/>
        <c:lblOffset val="100"/>
        <c:noMultiLvlLbl val="0"/>
      </c:cat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4"/>
          <c:order val="0"/>
          <c:tx>
            <c:strRef>
              <c:f>'Talnagögn | Numerical Data'!$D$205</c:f>
              <c:strCache>
                <c:ptCount val="1"/>
                <c:pt idx="0">
                  <c:v>Framræst land (N₂O)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Data'!$H$205:$AV$205</c15:sqref>
                  </c15:fullRef>
                </c:ext>
              </c:extLst>
              <c:f>'Talnagögn | Numerical Data'!$H$205:$AO$205</c:f>
              <c:numCache>
                <c:formatCode>0</c:formatCode>
                <c:ptCount val="34"/>
                <c:pt idx="0">
                  <c:v>134.08209935015935</c:v>
                </c:pt>
                <c:pt idx="1">
                  <c:v>142.13724247882612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159.15642326070844</c:v>
                </c:pt>
                <c:pt idx="6">
                  <c:v>162.78481898050401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186.34761522371835</c:v>
                </c:pt>
                <c:pt idx="18">
                  <c:v>186.71725177228214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191.75577099727386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196.78799017345381</c:v>
                </c:pt>
                <c:pt idx="33">
                  <c:v>197.67850295305041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D4-4D26-9772-A6038DD6461A}"/>
            </c:ext>
          </c:extLst>
        </c:ser>
        <c:ser>
          <c:idx val="2"/>
          <c:order val="1"/>
          <c:tx>
            <c:strRef>
              <c:f>'Talnagögn | Numerical Data'!$D$193</c:f>
              <c:strCache>
                <c:ptCount val="1"/>
                <c:pt idx="0">
                  <c:v>Nautgripir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Data'!$H$193:$AV$193</c15:sqref>
                  </c15:fullRef>
                </c:ext>
              </c:extLst>
              <c:f>'Talnagögn | Numerical Data'!$H$193:$AO$193</c:f>
              <c:numCache>
                <c:formatCode>0</c:formatCode>
                <c:ptCount val="34"/>
                <c:pt idx="0">
                  <c:v>187.87449740472016</c:v>
                </c:pt>
                <c:pt idx="1">
                  <c:v>190.50505956589751</c:v>
                </c:pt>
                <c:pt idx="2">
                  <c:v>191.86113911108393</c:v>
                </c:pt>
                <c:pt idx="3">
                  <c:v>187.40043387289776</c:v>
                </c:pt>
                <c:pt idx="4">
                  <c:v>183.59707712098117</c:v>
                </c:pt>
                <c:pt idx="5">
                  <c:v>183.87943396461844</c:v>
                </c:pt>
                <c:pt idx="6">
                  <c:v>185.86441550096623</c:v>
                </c:pt>
                <c:pt idx="7">
                  <c:v>177.05449510078844</c:v>
                </c:pt>
                <c:pt idx="8">
                  <c:v>179.34521154718064</c:v>
                </c:pt>
                <c:pt idx="9">
                  <c:v>174.85126566083858</c:v>
                </c:pt>
                <c:pt idx="10">
                  <c:v>169.57933945586382</c:v>
                </c:pt>
                <c:pt idx="11">
                  <c:v>166.22310114509506</c:v>
                </c:pt>
                <c:pt idx="12">
                  <c:v>160.36844844479012</c:v>
                </c:pt>
                <c:pt idx="13">
                  <c:v>156.50953051500915</c:v>
                </c:pt>
                <c:pt idx="14">
                  <c:v>153.1064265686133</c:v>
                </c:pt>
                <c:pt idx="15">
                  <c:v>154.63482183375905</c:v>
                </c:pt>
                <c:pt idx="16">
                  <c:v>162.00546851195719</c:v>
                </c:pt>
                <c:pt idx="17">
                  <c:v>167.88077222694065</c:v>
                </c:pt>
                <c:pt idx="18">
                  <c:v>170.85865872486312</c:v>
                </c:pt>
                <c:pt idx="19">
                  <c:v>173.10601531734244</c:v>
                </c:pt>
                <c:pt idx="20">
                  <c:v>168.49249288086583</c:v>
                </c:pt>
                <c:pt idx="21">
                  <c:v>167.91706632060763</c:v>
                </c:pt>
                <c:pt idx="22">
                  <c:v>160.54023899453608</c:v>
                </c:pt>
                <c:pt idx="23">
                  <c:v>156.73492250237294</c:v>
                </c:pt>
                <c:pt idx="24">
                  <c:v>169.59958593919248</c:v>
                </c:pt>
                <c:pt idx="25">
                  <c:v>179.41395481509997</c:v>
                </c:pt>
                <c:pt idx="26">
                  <c:v>180.62692857301516</c:v>
                </c:pt>
                <c:pt idx="27">
                  <c:v>180.67135115556653</c:v>
                </c:pt>
                <c:pt idx="28">
                  <c:v>181.42667611525144</c:v>
                </c:pt>
                <c:pt idx="29">
                  <c:v>181.82862454964737</c:v>
                </c:pt>
                <c:pt idx="30">
                  <c:v>180.50194838366457</c:v>
                </c:pt>
                <c:pt idx="31">
                  <c:v>181.88368552247971</c:v>
                </c:pt>
                <c:pt idx="32">
                  <c:v>180.69610037364984</c:v>
                </c:pt>
                <c:pt idx="33">
                  <c:v>178.63844148321766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4-4D26-9772-A6038DD6461A}"/>
            </c:ext>
          </c:extLst>
        </c:ser>
        <c:ser>
          <c:idx val="6"/>
          <c:order val="2"/>
          <c:tx>
            <c:strRef>
              <c:f>'Talnagögn | Numerical Data'!$D$197</c:f>
              <c:strCache>
                <c:ptCount val="1"/>
                <c:pt idx="0">
                  <c:v>Sauðfé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Data'!$H$197:$AV$197</c15:sqref>
                  </c15:fullRef>
                </c:ext>
              </c:extLst>
              <c:f>'Talnagögn | Numerical Data'!$H$197:$AO$197</c:f>
              <c:numCache>
                <c:formatCode>0</c:formatCode>
                <c:ptCount val="34"/>
                <c:pt idx="0">
                  <c:v>232.67814757369445</c:v>
                </c:pt>
                <c:pt idx="1">
                  <c:v>215.53232986075901</c:v>
                </c:pt>
                <c:pt idx="2">
                  <c:v>204.67702358001839</c:v>
                </c:pt>
                <c:pt idx="3">
                  <c:v>205.03549771918404</c:v>
                </c:pt>
                <c:pt idx="4">
                  <c:v>208.30506502958414</c:v>
                </c:pt>
                <c:pt idx="5">
                  <c:v>191.24976082106613</c:v>
                </c:pt>
                <c:pt idx="6">
                  <c:v>192.47328147554617</c:v>
                </c:pt>
                <c:pt idx="7">
                  <c:v>196.49426052130917</c:v>
                </c:pt>
                <c:pt idx="8">
                  <c:v>202.35493537811325</c:v>
                </c:pt>
                <c:pt idx="9">
                  <c:v>200.75952740557258</c:v>
                </c:pt>
                <c:pt idx="10">
                  <c:v>191.92472116126658</c:v>
                </c:pt>
                <c:pt idx="11">
                  <c:v>194.4061969052853</c:v>
                </c:pt>
                <c:pt idx="12">
                  <c:v>192.60576126998507</c:v>
                </c:pt>
                <c:pt idx="13">
                  <c:v>189.75797330209153</c:v>
                </c:pt>
                <c:pt idx="14">
                  <c:v>185.93829643309417</c:v>
                </c:pt>
                <c:pt idx="15">
                  <c:v>185.22702706761959</c:v>
                </c:pt>
                <c:pt idx="16">
                  <c:v>186.30783275376959</c:v>
                </c:pt>
                <c:pt idx="17">
                  <c:v>187.0361447029739</c:v>
                </c:pt>
                <c:pt idx="18">
                  <c:v>188.60458574825802</c:v>
                </c:pt>
                <c:pt idx="19">
                  <c:v>193.63472041831696</c:v>
                </c:pt>
                <c:pt idx="20">
                  <c:v>197.41433819507782</c:v>
                </c:pt>
                <c:pt idx="21">
                  <c:v>194.85534230727703</c:v>
                </c:pt>
                <c:pt idx="22">
                  <c:v>193.34269282610603</c:v>
                </c:pt>
                <c:pt idx="23">
                  <c:v>190.09880367385705</c:v>
                </c:pt>
                <c:pt idx="24">
                  <c:v>196.89191128239</c:v>
                </c:pt>
                <c:pt idx="25">
                  <c:v>191.05446482079472</c:v>
                </c:pt>
                <c:pt idx="26">
                  <c:v>191.65988004740157</c:v>
                </c:pt>
                <c:pt idx="27">
                  <c:v>183.85393656117927</c:v>
                </c:pt>
                <c:pt idx="28">
                  <c:v>174.78233091527116</c:v>
                </c:pt>
                <c:pt idx="29">
                  <c:v>162.10743239472703</c:v>
                </c:pt>
                <c:pt idx="30">
                  <c:v>155.90094787440779</c:v>
                </c:pt>
                <c:pt idx="31">
                  <c:v>155.49864930407819</c:v>
                </c:pt>
                <c:pt idx="32">
                  <c:v>148.80534613259476</c:v>
                </c:pt>
                <c:pt idx="33">
                  <c:v>143.1725515504483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D4-4D26-9772-A6038DD6461A}"/>
            </c:ext>
          </c:extLst>
        </c:ser>
        <c:ser>
          <c:idx val="0"/>
          <c:order val="3"/>
          <c:tx>
            <c:strRef>
              <c:f>'Talnagögn | Numerical Data'!$D$186</c:f>
              <c:strCache>
                <c:ptCount val="1"/>
                <c:pt idx="0">
                  <c:v>Áburðarnotkun í landbúnaði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Data'!$H$186:$AO$186</c:f>
              <c:numCache>
                <c:formatCode>0</c:formatCode>
                <c:ptCount val="34"/>
                <c:pt idx="0">
                  <c:v>151.01812194834065</c:v>
                </c:pt>
                <c:pt idx="1">
                  <c:v>146.7014245208909</c:v>
                </c:pt>
                <c:pt idx="2">
                  <c:v>139.00143179703039</c:v>
                </c:pt>
                <c:pt idx="3">
                  <c:v>141.85629984134258</c:v>
                </c:pt>
                <c:pt idx="4">
                  <c:v>144.55812271368919</c:v>
                </c:pt>
                <c:pt idx="5">
                  <c:v>140.99102472492902</c:v>
                </c:pt>
                <c:pt idx="6">
                  <c:v>147.77533504225178</c:v>
                </c:pt>
                <c:pt idx="7">
                  <c:v>144.28630366699744</c:v>
                </c:pt>
                <c:pt idx="8">
                  <c:v>146.43049324848758</c:v>
                </c:pt>
                <c:pt idx="9">
                  <c:v>150.92290579804745</c:v>
                </c:pt>
                <c:pt idx="10">
                  <c:v>148.53661699681965</c:v>
                </c:pt>
                <c:pt idx="11">
                  <c:v>148.25476638308271</c:v>
                </c:pt>
                <c:pt idx="12">
                  <c:v>139.86374751804053</c:v>
                </c:pt>
                <c:pt idx="13">
                  <c:v>137.52321156482546</c:v>
                </c:pt>
                <c:pt idx="14">
                  <c:v>135.27587052019413</c:v>
                </c:pt>
                <c:pt idx="15">
                  <c:v>133.17035339469737</c:v>
                </c:pt>
                <c:pt idx="16">
                  <c:v>148.74634921453037</c:v>
                </c:pt>
                <c:pt idx="17">
                  <c:v>157.42528105969427</c:v>
                </c:pt>
                <c:pt idx="18">
                  <c:v>168.26886938916508</c:v>
                </c:pt>
                <c:pt idx="19">
                  <c:v>150.65162378136935</c:v>
                </c:pt>
                <c:pt idx="20">
                  <c:v>142.50720133972885</c:v>
                </c:pt>
                <c:pt idx="21">
                  <c:v>140.57248959530415</c:v>
                </c:pt>
                <c:pt idx="22">
                  <c:v>144.96439890962307</c:v>
                </c:pt>
                <c:pt idx="23">
                  <c:v>143.81940240771365</c:v>
                </c:pt>
                <c:pt idx="24">
                  <c:v>161.23779503823815</c:v>
                </c:pt>
                <c:pt idx="25">
                  <c:v>146.53866607976417</c:v>
                </c:pt>
                <c:pt idx="26">
                  <c:v>143.06850661229865</c:v>
                </c:pt>
                <c:pt idx="27">
                  <c:v>153.22076210728193</c:v>
                </c:pt>
                <c:pt idx="28">
                  <c:v>143.54933439670879</c:v>
                </c:pt>
                <c:pt idx="29">
                  <c:v>138.69199915738966</c:v>
                </c:pt>
                <c:pt idx="30">
                  <c:v>142.45480231818976</c:v>
                </c:pt>
                <c:pt idx="31">
                  <c:v>145.12988497796729</c:v>
                </c:pt>
                <c:pt idx="32">
                  <c:v>137.81106630225946</c:v>
                </c:pt>
                <c:pt idx="33">
                  <c:v>126.36113402574739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D4-4D26-9772-A6038DD6461A}"/>
            </c:ext>
          </c:extLst>
        </c:ser>
        <c:ser>
          <c:idx val="10"/>
          <c:order val="4"/>
          <c:tx>
            <c:strRef>
              <c:f>'Talnagögn | Numerical Data'!$D$201</c:f>
              <c:strCache>
                <c:ptCount val="1"/>
                <c:pt idx="0">
                  <c:v>Hestar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Data'!$H$201:$AO$201</c:f>
              <c:numCache>
                <c:formatCode>0</c:formatCode>
                <c:ptCount val="34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26.816713905848427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D4-4D26-9772-A6038DD6461A}"/>
            </c:ext>
          </c:extLst>
        </c:ser>
        <c:ser>
          <c:idx val="1"/>
          <c:order val="5"/>
          <c:tx>
            <c:strRef>
              <c:f>'Talnagögn | Numerical Data'!$D$206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Data'!$H$206:$AV$206</c15:sqref>
                  </c15:fullRef>
                </c:ext>
              </c:extLst>
              <c:f>'Talnagögn | Numerical Data'!$H$206:$AO$206</c:f>
              <c:numCache>
                <c:formatCode>0</c:formatCode>
                <c:ptCount val="34"/>
                <c:pt idx="0">
                  <c:v>22.506130736686259</c:v>
                </c:pt>
                <c:pt idx="1">
                  <c:v>20.810150758540999</c:v>
                </c:pt>
                <c:pt idx="2">
                  <c:v>18.618593119247862</c:v>
                </c:pt>
                <c:pt idx="3">
                  <c:v>19.125544979365827</c:v>
                </c:pt>
                <c:pt idx="4">
                  <c:v>19.114275215977955</c:v>
                </c:pt>
                <c:pt idx="5">
                  <c:v>18.954539670095983</c:v>
                </c:pt>
                <c:pt idx="6">
                  <c:v>19.144117218160204</c:v>
                </c:pt>
                <c:pt idx="7">
                  <c:v>18.986887887587272</c:v>
                </c:pt>
                <c:pt idx="8">
                  <c:v>20.285214720321278</c:v>
                </c:pt>
                <c:pt idx="9">
                  <c:v>19.928883521382545</c:v>
                </c:pt>
                <c:pt idx="10">
                  <c:v>20.610101017210013</c:v>
                </c:pt>
                <c:pt idx="11">
                  <c:v>22.840046796382921</c:v>
                </c:pt>
                <c:pt idx="12">
                  <c:v>21.927290699407649</c:v>
                </c:pt>
                <c:pt idx="13">
                  <c:v>21.296575463026102</c:v>
                </c:pt>
                <c:pt idx="14">
                  <c:v>21.18930823996152</c:v>
                </c:pt>
                <c:pt idx="15">
                  <c:v>22.065963235956929</c:v>
                </c:pt>
                <c:pt idx="16">
                  <c:v>24.700959730052205</c:v>
                </c:pt>
                <c:pt idx="17">
                  <c:v>25.404963147981562</c:v>
                </c:pt>
                <c:pt idx="18">
                  <c:v>24.984141111317854</c:v>
                </c:pt>
                <c:pt idx="19">
                  <c:v>24.050248454993607</c:v>
                </c:pt>
                <c:pt idx="20">
                  <c:v>21.669758832000412</c:v>
                </c:pt>
                <c:pt idx="21">
                  <c:v>23.235641991737452</c:v>
                </c:pt>
                <c:pt idx="22">
                  <c:v>20.100041458854776</c:v>
                </c:pt>
                <c:pt idx="23">
                  <c:v>19.634951486551131</c:v>
                </c:pt>
                <c:pt idx="24">
                  <c:v>21.762869546563138</c:v>
                </c:pt>
                <c:pt idx="25">
                  <c:v>22.966862272416051</c:v>
                </c:pt>
                <c:pt idx="26">
                  <c:v>23.146028780814277</c:v>
                </c:pt>
                <c:pt idx="27">
                  <c:v>23.206619124813642</c:v>
                </c:pt>
                <c:pt idx="28">
                  <c:v>21.865400210029065</c:v>
                </c:pt>
                <c:pt idx="29">
                  <c:v>21.050199850702711</c:v>
                </c:pt>
                <c:pt idx="30">
                  <c:v>20.860137136766866</c:v>
                </c:pt>
                <c:pt idx="31">
                  <c:v>20.531627724041073</c:v>
                </c:pt>
                <c:pt idx="32">
                  <c:v>20.469766740929572</c:v>
                </c:pt>
                <c:pt idx="33">
                  <c:v>19.713058543720877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D4-4D26-9772-A6038DD64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04406733595918"/>
          <c:y val="0.30449999999999999"/>
          <c:w val="0.24828742420149477"/>
          <c:h val="0.402759259259259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262137466533406E-2"/>
          <c:y val="3.2337962962962964E-2"/>
          <c:w val="0.63838788899800314"/>
          <c:h val="0.88088796296296301"/>
        </c:manualLayout>
      </c:layout>
      <c:lineChart>
        <c:grouping val="standard"/>
        <c:varyColors val="0"/>
        <c:ser>
          <c:idx val="14"/>
          <c:order val="0"/>
          <c:tx>
            <c:strRef>
              <c:f>'Talnagögn | Numerical Data'!$D$205</c:f>
              <c:strCache>
                <c:ptCount val="1"/>
                <c:pt idx="0">
                  <c:v>Framræst land (N₂O)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Data'!$H$205:$AV$205</c:f>
              <c:numCache>
                <c:formatCode>0</c:formatCode>
                <c:ptCount val="41"/>
                <c:pt idx="0">
                  <c:v>134.08209935015935</c:v>
                </c:pt>
                <c:pt idx="1">
                  <c:v>142.13724247882612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159.15642326070844</c:v>
                </c:pt>
                <c:pt idx="6">
                  <c:v>162.78481898050401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186.34761522371835</c:v>
                </c:pt>
                <c:pt idx="18">
                  <c:v>186.71725177228214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191.75577099727386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196.78799017345381</c:v>
                </c:pt>
                <c:pt idx="33">
                  <c:v>197.67850295305041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A2-484E-BDF0-2B0199FE1E3A}"/>
            </c:ext>
          </c:extLst>
        </c:ser>
        <c:ser>
          <c:idx val="2"/>
          <c:order val="1"/>
          <c:tx>
            <c:strRef>
              <c:f>'Talnagögn | Numerical Data'!$D$193</c:f>
              <c:strCache>
                <c:ptCount val="1"/>
                <c:pt idx="0">
                  <c:v>Nautgripir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Data'!$H$193:$AV$193</c:f>
              <c:numCache>
                <c:formatCode>0</c:formatCode>
                <c:ptCount val="41"/>
                <c:pt idx="0">
                  <c:v>187.87449740472016</c:v>
                </c:pt>
                <c:pt idx="1">
                  <c:v>190.50505956589751</c:v>
                </c:pt>
                <c:pt idx="2">
                  <c:v>191.86113911108393</c:v>
                </c:pt>
                <c:pt idx="3">
                  <c:v>187.40043387289776</c:v>
                </c:pt>
                <c:pt idx="4">
                  <c:v>183.59707712098117</c:v>
                </c:pt>
                <c:pt idx="5">
                  <c:v>183.87943396461844</c:v>
                </c:pt>
                <c:pt idx="6">
                  <c:v>185.86441550096623</c:v>
                </c:pt>
                <c:pt idx="7">
                  <c:v>177.05449510078844</c:v>
                </c:pt>
                <c:pt idx="8">
                  <c:v>179.34521154718064</c:v>
                </c:pt>
                <c:pt idx="9">
                  <c:v>174.85126566083858</c:v>
                </c:pt>
                <c:pt idx="10">
                  <c:v>169.57933945586382</c:v>
                </c:pt>
                <c:pt idx="11">
                  <c:v>166.22310114509506</c:v>
                </c:pt>
                <c:pt idx="12">
                  <c:v>160.36844844479012</c:v>
                </c:pt>
                <c:pt idx="13">
                  <c:v>156.50953051500915</c:v>
                </c:pt>
                <c:pt idx="14">
                  <c:v>153.1064265686133</c:v>
                </c:pt>
                <c:pt idx="15">
                  <c:v>154.63482183375905</c:v>
                </c:pt>
                <c:pt idx="16">
                  <c:v>162.00546851195719</c:v>
                </c:pt>
                <c:pt idx="17">
                  <c:v>167.88077222694065</c:v>
                </c:pt>
                <c:pt idx="18">
                  <c:v>170.85865872486312</c:v>
                </c:pt>
                <c:pt idx="19">
                  <c:v>173.10601531734244</c:v>
                </c:pt>
                <c:pt idx="20">
                  <c:v>168.49249288086583</c:v>
                </c:pt>
                <c:pt idx="21">
                  <c:v>167.91706632060763</c:v>
                </c:pt>
                <c:pt idx="22">
                  <c:v>160.54023899453608</c:v>
                </c:pt>
                <c:pt idx="23">
                  <c:v>156.73492250237294</c:v>
                </c:pt>
                <c:pt idx="24">
                  <c:v>169.59958593919248</c:v>
                </c:pt>
                <c:pt idx="25">
                  <c:v>179.41395481509997</c:v>
                </c:pt>
                <c:pt idx="26">
                  <c:v>180.62692857301516</c:v>
                </c:pt>
                <c:pt idx="27">
                  <c:v>180.67135115556653</c:v>
                </c:pt>
                <c:pt idx="28">
                  <c:v>181.42667611525144</c:v>
                </c:pt>
                <c:pt idx="29">
                  <c:v>181.82862454964737</c:v>
                </c:pt>
                <c:pt idx="30">
                  <c:v>180.50194838366457</c:v>
                </c:pt>
                <c:pt idx="31">
                  <c:v>181.88368552247971</c:v>
                </c:pt>
                <c:pt idx="32">
                  <c:v>180.69610037364984</c:v>
                </c:pt>
                <c:pt idx="33">
                  <c:v>178.63844148321766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A2-484E-BDF0-2B0199FE1E3A}"/>
            </c:ext>
          </c:extLst>
        </c:ser>
        <c:ser>
          <c:idx val="6"/>
          <c:order val="2"/>
          <c:tx>
            <c:strRef>
              <c:f>'Talnagögn | Numerical Data'!$D$197</c:f>
              <c:strCache>
                <c:ptCount val="1"/>
                <c:pt idx="0">
                  <c:v>Sauðfé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8575" cap="rnd">
                <a:solidFill>
                  <a:schemeClr val="accent5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7A2-484E-BDF0-2B0199FE1E3A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Data'!$H$197:$AV$197</c:f>
              <c:numCache>
                <c:formatCode>0</c:formatCode>
                <c:ptCount val="41"/>
                <c:pt idx="0">
                  <c:v>232.67814757369445</c:v>
                </c:pt>
                <c:pt idx="1">
                  <c:v>215.53232986075901</c:v>
                </c:pt>
                <c:pt idx="2">
                  <c:v>204.67702358001839</c:v>
                </c:pt>
                <c:pt idx="3">
                  <c:v>205.03549771918404</c:v>
                </c:pt>
                <c:pt idx="4">
                  <c:v>208.30506502958414</c:v>
                </c:pt>
                <c:pt idx="5">
                  <c:v>191.24976082106613</c:v>
                </c:pt>
                <c:pt idx="6">
                  <c:v>192.47328147554617</c:v>
                </c:pt>
                <c:pt idx="7">
                  <c:v>196.49426052130917</c:v>
                </c:pt>
                <c:pt idx="8">
                  <c:v>202.35493537811325</c:v>
                </c:pt>
                <c:pt idx="9">
                  <c:v>200.75952740557258</c:v>
                </c:pt>
                <c:pt idx="10">
                  <c:v>191.92472116126658</c:v>
                </c:pt>
                <c:pt idx="11">
                  <c:v>194.4061969052853</c:v>
                </c:pt>
                <c:pt idx="12">
                  <c:v>192.60576126998507</c:v>
                </c:pt>
                <c:pt idx="13">
                  <c:v>189.75797330209153</c:v>
                </c:pt>
                <c:pt idx="14">
                  <c:v>185.93829643309417</c:v>
                </c:pt>
                <c:pt idx="15">
                  <c:v>185.22702706761959</c:v>
                </c:pt>
                <c:pt idx="16">
                  <c:v>186.30783275376959</c:v>
                </c:pt>
                <c:pt idx="17">
                  <c:v>187.0361447029739</c:v>
                </c:pt>
                <c:pt idx="18">
                  <c:v>188.60458574825802</c:v>
                </c:pt>
                <c:pt idx="19">
                  <c:v>193.63472041831696</c:v>
                </c:pt>
                <c:pt idx="20">
                  <c:v>197.41433819507782</c:v>
                </c:pt>
                <c:pt idx="21">
                  <c:v>194.85534230727703</c:v>
                </c:pt>
                <c:pt idx="22">
                  <c:v>193.34269282610603</c:v>
                </c:pt>
                <c:pt idx="23">
                  <c:v>190.09880367385705</c:v>
                </c:pt>
                <c:pt idx="24">
                  <c:v>196.89191128239</c:v>
                </c:pt>
                <c:pt idx="25">
                  <c:v>191.05446482079472</c:v>
                </c:pt>
                <c:pt idx="26">
                  <c:v>191.65988004740157</c:v>
                </c:pt>
                <c:pt idx="27">
                  <c:v>183.85393656117927</c:v>
                </c:pt>
                <c:pt idx="28">
                  <c:v>174.78233091527116</c:v>
                </c:pt>
                <c:pt idx="29">
                  <c:v>162.10743239472703</c:v>
                </c:pt>
                <c:pt idx="30">
                  <c:v>155.90094787440779</c:v>
                </c:pt>
                <c:pt idx="31">
                  <c:v>155.49864930407819</c:v>
                </c:pt>
                <c:pt idx="32">
                  <c:v>148.80534613259476</c:v>
                </c:pt>
                <c:pt idx="33">
                  <c:v>143.1725515504483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A2-484E-BDF0-2B0199FE1E3A}"/>
            </c:ext>
          </c:extLst>
        </c:ser>
        <c:ser>
          <c:idx val="0"/>
          <c:order val="3"/>
          <c:tx>
            <c:strRef>
              <c:f>'Talnagögn | Numerical Data'!$D$186</c:f>
              <c:strCache>
                <c:ptCount val="1"/>
                <c:pt idx="0">
                  <c:v>Áburðarnotkun í landbúnaði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Data'!$H$186:$AV$186</c:f>
              <c:numCache>
                <c:formatCode>0</c:formatCode>
                <c:ptCount val="41"/>
                <c:pt idx="0">
                  <c:v>151.01812194834065</c:v>
                </c:pt>
                <c:pt idx="1">
                  <c:v>146.7014245208909</c:v>
                </c:pt>
                <c:pt idx="2">
                  <c:v>139.00143179703039</c:v>
                </c:pt>
                <c:pt idx="3">
                  <c:v>141.85629984134258</c:v>
                </c:pt>
                <c:pt idx="4">
                  <c:v>144.55812271368919</c:v>
                </c:pt>
                <c:pt idx="5">
                  <c:v>140.99102472492902</c:v>
                </c:pt>
                <c:pt idx="6">
                  <c:v>147.77533504225178</c:v>
                </c:pt>
                <c:pt idx="7">
                  <c:v>144.28630366699744</c:v>
                </c:pt>
                <c:pt idx="8">
                  <c:v>146.43049324848758</c:v>
                </c:pt>
                <c:pt idx="9">
                  <c:v>150.92290579804745</c:v>
                </c:pt>
                <c:pt idx="10">
                  <c:v>148.53661699681965</c:v>
                </c:pt>
                <c:pt idx="11">
                  <c:v>148.25476638308271</c:v>
                </c:pt>
                <c:pt idx="12">
                  <c:v>139.86374751804053</c:v>
                </c:pt>
                <c:pt idx="13">
                  <c:v>137.52321156482546</c:v>
                </c:pt>
                <c:pt idx="14">
                  <c:v>135.27587052019413</c:v>
                </c:pt>
                <c:pt idx="15">
                  <c:v>133.17035339469737</c:v>
                </c:pt>
                <c:pt idx="16">
                  <c:v>148.74634921453037</c:v>
                </c:pt>
                <c:pt idx="17">
                  <c:v>157.42528105969427</c:v>
                </c:pt>
                <c:pt idx="18">
                  <c:v>168.26886938916508</c:v>
                </c:pt>
                <c:pt idx="19">
                  <c:v>150.65162378136935</c:v>
                </c:pt>
                <c:pt idx="20">
                  <c:v>142.50720133972885</c:v>
                </c:pt>
                <c:pt idx="21">
                  <c:v>140.57248959530415</c:v>
                </c:pt>
                <c:pt idx="22">
                  <c:v>144.96439890962307</c:v>
                </c:pt>
                <c:pt idx="23">
                  <c:v>143.81940240771365</c:v>
                </c:pt>
                <c:pt idx="24">
                  <c:v>161.23779503823815</c:v>
                </c:pt>
                <c:pt idx="25">
                  <c:v>146.53866607976417</c:v>
                </c:pt>
                <c:pt idx="26">
                  <c:v>143.06850661229865</c:v>
                </c:pt>
                <c:pt idx="27">
                  <c:v>153.22076210728193</c:v>
                </c:pt>
                <c:pt idx="28">
                  <c:v>143.54933439670879</c:v>
                </c:pt>
                <c:pt idx="29">
                  <c:v>138.69199915738966</c:v>
                </c:pt>
                <c:pt idx="30">
                  <c:v>142.45480231818976</c:v>
                </c:pt>
                <c:pt idx="31">
                  <c:v>145.12988497796729</c:v>
                </c:pt>
                <c:pt idx="32">
                  <c:v>137.81106630225946</c:v>
                </c:pt>
                <c:pt idx="33">
                  <c:v>126.36113402574739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A2-484E-BDF0-2B0199FE1E3A}"/>
            </c:ext>
          </c:extLst>
        </c:ser>
        <c:ser>
          <c:idx val="10"/>
          <c:order val="4"/>
          <c:tx>
            <c:strRef>
              <c:f>'Talnagögn | Numerical Data'!$D$201</c:f>
              <c:strCache>
                <c:ptCount val="1"/>
                <c:pt idx="0">
                  <c:v>Hestar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Data'!$H$201:$AV$201</c:f>
              <c:numCache>
                <c:formatCode>0</c:formatCode>
                <c:ptCount val="41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26.816713905848427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7A2-484E-BDF0-2B0199FE1E3A}"/>
            </c:ext>
          </c:extLst>
        </c:ser>
        <c:ser>
          <c:idx val="1"/>
          <c:order val="5"/>
          <c:tx>
            <c:strRef>
              <c:f>'Talnagögn | Numerical Data'!$D$206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Data'!$H$206:$AV$206</c:f>
              <c:numCache>
                <c:formatCode>0</c:formatCode>
                <c:ptCount val="41"/>
                <c:pt idx="0">
                  <c:v>22.506130736686259</c:v>
                </c:pt>
                <c:pt idx="1">
                  <c:v>20.810150758540999</c:v>
                </c:pt>
                <c:pt idx="2">
                  <c:v>18.618593119247862</c:v>
                </c:pt>
                <c:pt idx="3">
                  <c:v>19.125544979365827</c:v>
                </c:pt>
                <c:pt idx="4">
                  <c:v>19.114275215977955</c:v>
                </c:pt>
                <c:pt idx="5">
                  <c:v>18.954539670095983</c:v>
                </c:pt>
                <c:pt idx="6">
                  <c:v>19.144117218160204</c:v>
                </c:pt>
                <c:pt idx="7">
                  <c:v>18.986887887587272</c:v>
                </c:pt>
                <c:pt idx="8">
                  <c:v>20.285214720321278</c:v>
                </c:pt>
                <c:pt idx="9">
                  <c:v>19.928883521382545</c:v>
                </c:pt>
                <c:pt idx="10">
                  <c:v>20.610101017210013</c:v>
                </c:pt>
                <c:pt idx="11">
                  <c:v>22.840046796382921</c:v>
                </c:pt>
                <c:pt idx="12">
                  <c:v>21.927290699407649</c:v>
                </c:pt>
                <c:pt idx="13">
                  <c:v>21.296575463026102</c:v>
                </c:pt>
                <c:pt idx="14">
                  <c:v>21.18930823996152</c:v>
                </c:pt>
                <c:pt idx="15">
                  <c:v>22.065963235956929</c:v>
                </c:pt>
                <c:pt idx="16">
                  <c:v>24.700959730052205</c:v>
                </c:pt>
                <c:pt idx="17">
                  <c:v>25.404963147981562</c:v>
                </c:pt>
                <c:pt idx="18">
                  <c:v>24.984141111317854</c:v>
                </c:pt>
                <c:pt idx="19">
                  <c:v>24.050248454993607</c:v>
                </c:pt>
                <c:pt idx="20">
                  <c:v>21.669758832000412</c:v>
                </c:pt>
                <c:pt idx="21">
                  <c:v>23.235641991737452</c:v>
                </c:pt>
                <c:pt idx="22">
                  <c:v>20.100041458854776</c:v>
                </c:pt>
                <c:pt idx="23">
                  <c:v>19.634951486551131</c:v>
                </c:pt>
                <c:pt idx="24">
                  <c:v>21.762869546563138</c:v>
                </c:pt>
                <c:pt idx="25">
                  <c:v>22.966862272416051</c:v>
                </c:pt>
                <c:pt idx="26">
                  <c:v>23.146028780814277</c:v>
                </c:pt>
                <c:pt idx="27">
                  <c:v>23.206619124813642</c:v>
                </c:pt>
                <c:pt idx="28">
                  <c:v>21.865400210029065</c:v>
                </c:pt>
                <c:pt idx="29">
                  <c:v>21.050199850702711</c:v>
                </c:pt>
                <c:pt idx="30">
                  <c:v>20.860137136766866</c:v>
                </c:pt>
                <c:pt idx="31">
                  <c:v>20.531627724041073</c:v>
                </c:pt>
                <c:pt idx="32">
                  <c:v>20.469766740929572</c:v>
                </c:pt>
                <c:pt idx="33">
                  <c:v>19.713058543720877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A2-484E-BDF0-2B0199FE1E3A}"/>
            </c:ext>
          </c:extLst>
        </c:ser>
        <c:ser>
          <c:idx val="7"/>
          <c:order val="6"/>
          <c:tx>
            <c:v>Framræst N2O</c:v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chemeClr val="bg2">
                    <a:lumMod val="40000"/>
                    <a:lumOff val="60000"/>
                  </a:schemeClr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7A2-484E-BDF0-2B0199FE1E3A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Data'!$H$229:$BU$229</c:f>
              <c:numCache>
                <c:formatCode>0</c:formatCode>
                <c:ptCount val="66"/>
                <c:pt idx="33">
                  <c:v>197.67850295305041</c:v>
                </c:pt>
                <c:pt idx="34">
                  <c:v>198.59147831329477</c:v>
                </c:pt>
                <c:pt idx="35">
                  <c:v>199.43292541739251</c:v>
                </c:pt>
                <c:pt idx="36">
                  <c:v>200.90863427951859</c:v>
                </c:pt>
                <c:pt idx="37">
                  <c:v>202.41077724920626</c:v>
                </c:pt>
                <c:pt idx="38">
                  <c:v>203.78079057610094</c:v>
                </c:pt>
                <c:pt idx="39">
                  <c:v>204.19015250567392</c:v>
                </c:pt>
                <c:pt idx="40">
                  <c:v>204.59967798160588</c:v>
                </c:pt>
                <c:pt idx="41">
                  <c:v>205.00936453591595</c:v>
                </c:pt>
                <c:pt idx="42">
                  <c:v>205.41920975606916</c:v>
                </c:pt>
                <c:pt idx="43">
                  <c:v>205.82921128332788</c:v>
                </c:pt>
                <c:pt idx="44">
                  <c:v>206.23936681116419</c:v>
                </c:pt>
                <c:pt idx="45">
                  <c:v>206.66053922471204</c:v>
                </c:pt>
                <c:pt idx="46">
                  <c:v>207.07098481056016</c:v>
                </c:pt>
                <c:pt idx="47">
                  <c:v>207.48157785666521</c:v>
                </c:pt>
                <c:pt idx="48">
                  <c:v>207.89231624942514</c:v>
                </c:pt>
                <c:pt idx="49">
                  <c:v>208.30319792035692</c:v>
                </c:pt>
                <c:pt idx="50">
                  <c:v>208.71422084482157</c:v>
                </c:pt>
                <c:pt idx="51">
                  <c:v>209.12538304079393</c:v>
                </c:pt>
                <c:pt idx="52">
                  <c:v>209.53668256767475</c:v>
                </c:pt>
                <c:pt idx="53">
                  <c:v>209.94811752514457</c:v>
                </c:pt>
                <c:pt idx="54">
                  <c:v>210.35927778028844</c:v>
                </c:pt>
                <c:pt idx="55">
                  <c:v>210.77043803543231</c:v>
                </c:pt>
                <c:pt idx="56">
                  <c:v>211.1815982905762</c:v>
                </c:pt>
                <c:pt idx="57">
                  <c:v>211.59275854572005</c:v>
                </c:pt>
                <c:pt idx="58">
                  <c:v>212.00391880086394</c:v>
                </c:pt>
                <c:pt idx="59">
                  <c:v>212.41507905600784</c:v>
                </c:pt>
                <c:pt idx="60">
                  <c:v>212.82623931115171</c:v>
                </c:pt>
                <c:pt idx="61">
                  <c:v>213.23739956629561</c:v>
                </c:pt>
                <c:pt idx="62">
                  <c:v>213.64855982143948</c:v>
                </c:pt>
                <c:pt idx="63">
                  <c:v>214.05972007658337</c:v>
                </c:pt>
                <c:pt idx="64">
                  <c:v>214.47088033172727</c:v>
                </c:pt>
                <c:pt idx="65">
                  <c:v>214.88204058687111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A2-484E-BDF0-2B0199FE1E3A}"/>
            </c:ext>
          </c:extLst>
        </c:ser>
        <c:ser>
          <c:idx val="3"/>
          <c:order val="7"/>
          <c:tx>
            <c:v>Naut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chemeClr val="tx2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A2-484E-BDF0-2B0199FE1E3A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Data'!$H$217:$BU$217</c:f>
              <c:numCache>
                <c:formatCode>0</c:formatCode>
                <c:ptCount val="66"/>
                <c:pt idx="33">
                  <c:v>178.63844148321766</c:v>
                </c:pt>
                <c:pt idx="34">
                  <c:v>177.48170563463268</c:v>
                </c:pt>
                <c:pt idx="35">
                  <c:v>175.66567883722175</c:v>
                </c:pt>
                <c:pt idx="36">
                  <c:v>174.3159307209265</c:v>
                </c:pt>
                <c:pt idx="37">
                  <c:v>172.94346675559964</c:v>
                </c:pt>
                <c:pt idx="38">
                  <c:v>171.6424960460113</c:v>
                </c:pt>
                <c:pt idx="39">
                  <c:v>170.41156629208197</c:v>
                </c:pt>
                <c:pt idx="40">
                  <c:v>169.27825517380654</c:v>
                </c:pt>
                <c:pt idx="41">
                  <c:v>168.41400341228857</c:v>
                </c:pt>
                <c:pt idx="42">
                  <c:v>168.12617922479785</c:v>
                </c:pt>
                <c:pt idx="43">
                  <c:v>167.8310359605901</c:v>
                </c:pt>
                <c:pt idx="44">
                  <c:v>167.34127582076891</c:v>
                </c:pt>
                <c:pt idx="45">
                  <c:v>166.7089148436477</c:v>
                </c:pt>
                <c:pt idx="46">
                  <c:v>165.92847104774771</c:v>
                </c:pt>
                <c:pt idx="47">
                  <c:v>164.6933826851585</c:v>
                </c:pt>
                <c:pt idx="48">
                  <c:v>162.95648673088465</c:v>
                </c:pt>
                <c:pt idx="49">
                  <c:v>161.64170420402519</c:v>
                </c:pt>
                <c:pt idx="50">
                  <c:v>160.30707222972288</c:v>
                </c:pt>
                <c:pt idx="51">
                  <c:v>159.03766306500725</c:v>
                </c:pt>
                <c:pt idx="52">
                  <c:v>157.83209034534303</c:v>
                </c:pt>
                <c:pt idx="53">
                  <c:v>156.71513795794047</c:v>
                </c:pt>
                <c:pt idx="54">
                  <c:v>155.84116164305951</c:v>
                </c:pt>
                <c:pt idx="55">
                  <c:v>155.48625354158037</c:v>
                </c:pt>
                <c:pt idx="56">
                  <c:v>155.12386317236138</c:v>
                </c:pt>
                <c:pt idx="57">
                  <c:v>154.58585522978763</c:v>
                </c:pt>
                <c:pt idx="58">
                  <c:v>153.91946102572905</c:v>
                </c:pt>
                <c:pt idx="59">
                  <c:v>153.12014367905917</c:v>
                </c:pt>
                <c:pt idx="60">
                  <c:v>151.91368902695714</c:v>
                </c:pt>
                <c:pt idx="61">
                  <c:v>150.25846968376467</c:v>
                </c:pt>
                <c:pt idx="62">
                  <c:v>148.98207075390107</c:v>
                </c:pt>
                <c:pt idx="63">
                  <c:v>147.68857089447832</c:v>
                </c:pt>
                <c:pt idx="64">
                  <c:v>146.45409147227315</c:v>
                </c:pt>
                <c:pt idx="65">
                  <c:v>145.27731104094343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A2-484E-BDF0-2B0199FE1E3A}"/>
            </c:ext>
          </c:extLst>
        </c:ser>
        <c:ser>
          <c:idx val="9"/>
          <c:order val="8"/>
          <c:tx>
            <c:v>Kindur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Data'!$H$221:$BU$221</c:f>
              <c:numCache>
                <c:formatCode>0</c:formatCode>
                <c:ptCount val="66"/>
                <c:pt idx="33">
                  <c:v>143.1725515504483</c:v>
                </c:pt>
                <c:pt idx="34">
                  <c:v>141.76655769350111</c:v>
                </c:pt>
                <c:pt idx="35">
                  <c:v>140.25473476672971</c:v>
                </c:pt>
                <c:pt idx="36">
                  <c:v>138.74988800107462</c:v>
                </c:pt>
                <c:pt idx="37">
                  <c:v>137.25195724202439</c:v>
                </c:pt>
                <c:pt idx="38">
                  <c:v>135.76088304380869</c:v>
                </c:pt>
                <c:pt idx="39">
                  <c:v>134.27660665881123</c:v>
                </c:pt>
                <c:pt idx="40">
                  <c:v>132.79907002717619</c:v>
                </c:pt>
                <c:pt idx="41">
                  <c:v>131.32821576660487</c:v>
                </c:pt>
                <c:pt idx="42">
                  <c:v>129.86398716233717</c:v>
                </c:pt>
                <c:pt idx="43">
                  <c:v>128.40632815731465</c:v>
                </c:pt>
                <c:pt idx="44">
                  <c:v>126.95518334252132</c:v>
                </c:pt>
                <c:pt idx="45">
                  <c:v>125.51049794749724</c:v>
                </c:pt>
                <c:pt idx="46">
                  <c:v>124.07221783102335</c:v>
                </c:pt>
                <c:pt idx="47">
                  <c:v>122.64028947197096</c:v>
                </c:pt>
                <c:pt idx="48">
                  <c:v>121.21465996031517</c:v>
                </c:pt>
                <c:pt idx="49">
                  <c:v>119.79527698830735</c:v>
                </c:pt>
                <c:pt idx="50">
                  <c:v>118.38208884180266</c:v>
                </c:pt>
                <c:pt idx="51">
                  <c:v>116.97504439174148</c:v>
                </c:pt>
                <c:pt idx="52">
                  <c:v>115.57409308577911</c:v>
                </c:pt>
                <c:pt idx="53">
                  <c:v>114.17918494006237</c:v>
                </c:pt>
                <c:pt idx="54">
                  <c:v>112.79027053114913</c:v>
                </c:pt>
                <c:pt idx="55">
                  <c:v>111.40730098806841</c:v>
                </c:pt>
                <c:pt idx="56">
                  <c:v>110.03022798451735</c:v>
                </c:pt>
                <c:pt idx="57">
                  <c:v>108.65900373119311</c:v>
                </c:pt>
                <c:pt idx="58">
                  <c:v>107.29358096825628</c:v>
                </c:pt>
                <c:pt idx="59">
                  <c:v>105.93391295792345</c:v>
                </c:pt>
                <c:pt idx="60">
                  <c:v>104.57995347718608</c:v>
                </c:pt>
                <c:pt idx="61">
                  <c:v>103.23165681065358</c:v>
                </c:pt>
                <c:pt idx="62">
                  <c:v>101.88897774351705</c:v>
                </c:pt>
                <c:pt idx="63">
                  <c:v>100.55187155463274</c:v>
                </c:pt>
                <c:pt idx="64">
                  <c:v>99.220294009721158</c:v>
                </c:pt>
                <c:pt idx="65">
                  <c:v>97.894201354681115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7A2-484E-BDF0-2B0199FE1E3A}"/>
            </c:ext>
          </c:extLst>
        </c:ser>
        <c:ser>
          <c:idx val="4"/>
          <c:order val="9"/>
          <c:tx>
            <c:v>Áburðarnotkun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Data'!$H$210:$BU$210</c:f>
              <c:numCache>
                <c:formatCode>0</c:formatCode>
                <c:ptCount val="66"/>
                <c:pt idx="33">
                  <c:v>126.36113402574739</c:v>
                </c:pt>
                <c:pt idx="34">
                  <c:v>125.52735413339516</c:v>
                </c:pt>
                <c:pt idx="35">
                  <c:v>125.02299597709816</c:v>
                </c:pt>
                <c:pt idx="36">
                  <c:v>124.59151276850318</c:v>
                </c:pt>
                <c:pt idx="37">
                  <c:v>124.15284740697314</c:v>
                </c:pt>
                <c:pt idx="38">
                  <c:v>123.72985056376365</c:v>
                </c:pt>
                <c:pt idx="39">
                  <c:v>123.30613768033345</c:v>
                </c:pt>
                <c:pt idx="40">
                  <c:v>122.89746017692448</c:v>
                </c:pt>
                <c:pt idx="41">
                  <c:v>122.53323693223746</c:v>
                </c:pt>
                <c:pt idx="42">
                  <c:v>122.23855023279114</c:v>
                </c:pt>
                <c:pt idx="43">
                  <c:v>121.94979354359478</c:v>
                </c:pt>
                <c:pt idx="44">
                  <c:v>121.63483649990215</c:v>
                </c:pt>
                <c:pt idx="45">
                  <c:v>121.30742726449725</c:v>
                </c:pt>
                <c:pt idx="46">
                  <c:v>120.95460288474644</c:v>
                </c:pt>
                <c:pt idx="47">
                  <c:v>120.54731684062929</c:v>
                </c:pt>
                <c:pt idx="48">
                  <c:v>120.09227843346576</c:v>
                </c:pt>
                <c:pt idx="49">
                  <c:v>119.6859559810822</c:v>
                </c:pt>
                <c:pt idx="50">
                  <c:v>119.2854816659667</c:v>
                </c:pt>
                <c:pt idx="51">
                  <c:v>118.88794532614713</c:v>
                </c:pt>
                <c:pt idx="52">
                  <c:v>118.50468499498155</c:v>
                </c:pt>
                <c:pt idx="53">
                  <c:v>118.12254657370772</c:v>
                </c:pt>
                <c:pt idx="54">
                  <c:v>117.77290441222789</c:v>
                </c:pt>
                <c:pt idx="55">
                  <c:v>117.49838820511027</c:v>
                </c:pt>
                <c:pt idx="56">
                  <c:v>117.22217062407802</c:v>
                </c:pt>
                <c:pt idx="57">
                  <c:v>116.93062634351188</c:v>
                </c:pt>
                <c:pt idx="58">
                  <c:v>116.62017871715065</c:v>
                </c:pt>
                <c:pt idx="59">
                  <c:v>116.29772978949993</c:v>
                </c:pt>
                <c:pt idx="60">
                  <c:v>115.91714038378402</c:v>
                </c:pt>
                <c:pt idx="61">
                  <c:v>115.4815810803216</c:v>
                </c:pt>
                <c:pt idx="62">
                  <c:v>115.10589894141609</c:v>
                </c:pt>
                <c:pt idx="63">
                  <c:v>114.72492699707226</c:v>
                </c:pt>
                <c:pt idx="64">
                  <c:v>114.35916183958173</c:v>
                </c:pt>
                <c:pt idx="65">
                  <c:v>113.99515745359406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A2-484E-BDF0-2B0199FE1E3A}"/>
            </c:ext>
          </c:extLst>
        </c:ser>
        <c:ser>
          <c:idx val="5"/>
          <c:order val="10"/>
          <c:tx>
            <c:v>Hestar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Data'!$H$225:$BU$225</c:f>
              <c:numCache>
                <c:formatCode>0</c:formatCode>
                <c:ptCount val="66"/>
                <c:pt idx="33">
                  <c:v>26.816713905848427</c:v>
                </c:pt>
                <c:pt idx="34">
                  <c:v>26.784792630082052</c:v>
                </c:pt>
                <c:pt idx="35">
                  <c:v>26.718704184141743</c:v>
                </c:pt>
                <c:pt idx="36">
                  <c:v>26.652615738201426</c:v>
                </c:pt>
                <c:pt idx="37">
                  <c:v>26.586527292261106</c:v>
                </c:pt>
                <c:pt idx="38">
                  <c:v>26.52043884632079</c:v>
                </c:pt>
                <c:pt idx="39">
                  <c:v>26.45435040038047</c:v>
                </c:pt>
                <c:pt idx="40">
                  <c:v>26.388261954440161</c:v>
                </c:pt>
                <c:pt idx="41">
                  <c:v>26.322173508499844</c:v>
                </c:pt>
                <c:pt idx="42">
                  <c:v>26.256085062559517</c:v>
                </c:pt>
                <c:pt idx="43">
                  <c:v>26.189996616619204</c:v>
                </c:pt>
                <c:pt idx="44">
                  <c:v>26.123908170678884</c:v>
                </c:pt>
                <c:pt idx="45">
                  <c:v>26.057819724738568</c:v>
                </c:pt>
                <c:pt idx="46">
                  <c:v>25.991731278798252</c:v>
                </c:pt>
                <c:pt idx="47">
                  <c:v>25.925642832857932</c:v>
                </c:pt>
                <c:pt idx="48">
                  <c:v>25.859554386917615</c:v>
                </c:pt>
                <c:pt idx="49">
                  <c:v>25.793465940977303</c:v>
                </c:pt>
                <c:pt idx="50">
                  <c:v>25.727377495036979</c:v>
                </c:pt>
                <c:pt idx="51">
                  <c:v>25.661289049096673</c:v>
                </c:pt>
                <c:pt idx="52">
                  <c:v>25.59520060315635</c:v>
                </c:pt>
                <c:pt idx="53">
                  <c:v>25.52911215721603</c:v>
                </c:pt>
                <c:pt idx="54">
                  <c:v>25.46302371127571</c:v>
                </c:pt>
                <c:pt idx="55">
                  <c:v>25.396935265335397</c:v>
                </c:pt>
                <c:pt idx="56">
                  <c:v>25.330846819395081</c:v>
                </c:pt>
                <c:pt idx="57">
                  <c:v>25.264758373454764</c:v>
                </c:pt>
                <c:pt idx="58">
                  <c:v>25.198669927514452</c:v>
                </c:pt>
                <c:pt idx="59">
                  <c:v>25.132581481574125</c:v>
                </c:pt>
                <c:pt idx="60">
                  <c:v>25.066493035633815</c:v>
                </c:pt>
                <c:pt idx="61">
                  <c:v>25.000404589693495</c:v>
                </c:pt>
                <c:pt idx="62">
                  <c:v>24.934316143753176</c:v>
                </c:pt>
                <c:pt idx="63">
                  <c:v>24.868227697812863</c:v>
                </c:pt>
                <c:pt idx="64">
                  <c:v>24.802139251872543</c:v>
                </c:pt>
                <c:pt idx="65">
                  <c:v>24.736050805932226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7A2-484E-BDF0-2B0199FE1E3A}"/>
            </c:ext>
          </c:extLst>
        </c:ser>
        <c:ser>
          <c:idx val="8"/>
          <c:order val="11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Data'!$H$230:$BU$230</c:f>
              <c:numCache>
                <c:formatCode>0</c:formatCode>
                <c:ptCount val="66"/>
                <c:pt idx="33">
                  <c:v>19.713058543720877</c:v>
                </c:pt>
                <c:pt idx="34">
                  <c:v>19.878166114775354</c:v>
                </c:pt>
                <c:pt idx="35">
                  <c:v>19.817589062743309</c:v>
                </c:pt>
                <c:pt idx="36">
                  <c:v>19.788552361174197</c:v>
                </c:pt>
                <c:pt idx="37">
                  <c:v>19.737642532329232</c:v>
                </c:pt>
                <c:pt idx="38">
                  <c:v>19.707523425795102</c:v>
                </c:pt>
                <c:pt idx="39">
                  <c:v>19.651109148310752</c:v>
                </c:pt>
                <c:pt idx="40">
                  <c:v>19.610921188242514</c:v>
                </c:pt>
                <c:pt idx="41">
                  <c:v>19.577745464919758</c:v>
                </c:pt>
                <c:pt idx="42">
                  <c:v>19.566065939834971</c:v>
                </c:pt>
                <c:pt idx="43">
                  <c:v>19.548482566755411</c:v>
                </c:pt>
                <c:pt idx="44">
                  <c:v>19.533004613819003</c:v>
                </c:pt>
                <c:pt idx="45">
                  <c:v>19.506324964679152</c:v>
                </c:pt>
                <c:pt idx="46">
                  <c:v>19.476336636763563</c:v>
                </c:pt>
                <c:pt idx="47">
                  <c:v>19.423325245494198</c:v>
                </c:pt>
                <c:pt idx="48">
                  <c:v>19.388469469383494</c:v>
                </c:pt>
                <c:pt idx="49">
                  <c:v>19.344410750782231</c:v>
                </c:pt>
                <c:pt idx="50">
                  <c:v>19.321768438610889</c:v>
                </c:pt>
                <c:pt idx="51">
                  <c:v>19.279308745879575</c:v>
                </c:pt>
                <c:pt idx="52">
                  <c:v>19.257681340217573</c:v>
                </c:pt>
                <c:pt idx="53">
                  <c:v>19.21037438457563</c:v>
                </c:pt>
                <c:pt idx="54">
                  <c:v>19.182659093160623</c:v>
                </c:pt>
                <c:pt idx="55">
                  <c:v>19.167648265780372</c:v>
                </c:pt>
                <c:pt idx="56">
                  <c:v>19.161947093256458</c:v>
                </c:pt>
                <c:pt idx="57">
                  <c:v>19.146937568498629</c:v>
                </c:pt>
                <c:pt idx="58">
                  <c:v>19.135650596615278</c:v>
                </c:pt>
                <c:pt idx="59">
                  <c:v>19.113587861754354</c:v>
                </c:pt>
                <c:pt idx="60">
                  <c:v>19.082830311399903</c:v>
                </c:pt>
                <c:pt idx="61">
                  <c:v>19.029330158200992</c:v>
                </c:pt>
                <c:pt idx="62">
                  <c:v>19.013259156035474</c:v>
                </c:pt>
                <c:pt idx="63">
                  <c:v>18.978901363610817</c:v>
                </c:pt>
                <c:pt idx="64">
                  <c:v>18.968011985966314</c:v>
                </c:pt>
                <c:pt idx="65">
                  <c:v>18.937522745903038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7A2-484E-BDF0-2B0199FE1E3A}"/>
            </c:ext>
          </c:extLst>
        </c:ser>
        <c:ser>
          <c:idx val="13"/>
          <c:order val="12"/>
          <c:tx>
            <c:v>Áburðarnotkun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Data'!$H$234:$BU$234</c:f>
              <c:numCache>
                <c:formatCode>0</c:formatCode>
                <c:ptCount val="66"/>
                <c:pt idx="33">
                  <c:v>126.36113402574739</c:v>
                </c:pt>
                <c:pt idx="34">
                  <c:v>125.52735413339516</c:v>
                </c:pt>
                <c:pt idx="35">
                  <c:v>122.50120867604829</c:v>
                </c:pt>
                <c:pt idx="36">
                  <c:v>119.56215341735756</c:v>
                </c:pt>
                <c:pt idx="37">
                  <c:v>116.62980537212223</c:v>
                </c:pt>
                <c:pt idx="38">
                  <c:v>113.72691802240365</c:v>
                </c:pt>
                <c:pt idx="39">
                  <c:v>110.83660185875539</c:v>
                </c:pt>
                <c:pt idx="40">
                  <c:v>107.97470555414316</c:v>
                </c:pt>
                <c:pt idx="41">
                  <c:v>107.64965713237365</c:v>
                </c:pt>
                <c:pt idx="42">
                  <c:v>107.39297554244106</c:v>
                </c:pt>
                <c:pt idx="43">
                  <c:v>107.14139913591893</c:v>
                </c:pt>
                <c:pt idx="44">
                  <c:v>106.86411293513086</c:v>
                </c:pt>
                <c:pt idx="45">
                  <c:v>106.57388722473453</c:v>
                </c:pt>
                <c:pt idx="46">
                  <c:v>106.25875129582064</c:v>
                </c:pt>
                <c:pt idx="47">
                  <c:v>105.88940956899646</c:v>
                </c:pt>
                <c:pt idx="48">
                  <c:v>105.47318473071914</c:v>
                </c:pt>
                <c:pt idx="49">
                  <c:v>105.10419339587264</c:v>
                </c:pt>
                <c:pt idx="50">
                  <c:v>104.74103005138278</c:v>
                </c:pt>
                <c:pt idx="51">
                  <c:v>104.38012479384111</c:v>
                </c:pt>
                <c:pt idx="52">
                  <c:v>104.0333507474534</c:v>
                </c:pt>
                <c:pt idx="53">
                  <c:v>103.68707345085312</c:v>
                </c:pt>
                <c:pt idx="54">
                  <c:v>103.37285800895575</c:v>
                </c:pt>
                <c:pt idx="55">
                  <c:v>103.13185815513381</c:v>
                </c:pt>
                <c:pt idx="56">
                  <c:v>102.88932709890494</c:v>
                </c:pt>
                <c:pt idx="57">
                  <c:v>102.63112664910832</c:v>
                </c:pt>
                <c:pt idx="58">
                  <c:v>102.35450392983481</c:v>
                </c:pt>
                <c:pt idx="59">
                  <c:v>102.06549629613269</c:v>
                </c:pt>
                <c:pt idx="60">
                  <c:v>101.71951987713496</c:v>
                </c:pt>
                <c:pt idx="61">
                  <c:v>101.3189423171988</c:v>
                </c:pt>
                <c:pt idx="62">
                  <c:v>100.97737341808269</c:v>
                </c:pt>
                <c:pt idx="63">
                  <c:v>100.63005218672311</c:v>
                </c:pt>
                <c:pt idx="64">
                  <c:v>100.29785187351544</c:v>
                </c:pt>
                <c:pt idx="65">
                  <c:v>99.966843518783492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A2-484E-BDF0-2B0199FE1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497844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.74275470835296187"/>
          <c:y val="0.29862037037037037"/>
          <c:w val="0.24760341889166798"/>
          <c:h val="0.396879629629629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86763847127474E-2"/>
          <c:y val="3.2337962962962964E-2"/>
          <c:w val="0.63008790680130367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Data'!$D$262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Data'!$H$262:$AV$262</c15:sqref>
                  </c15:fullRef>
                </c:ext>
              </c:extLst>
              <c:f>'Talnagögn | Numerical Data'!$H$262:$AO$262</c:f>
              <c:numCache>
                <c:formatCode>0</c:formatCode>
                <c:ptCount val="34"/>
                <c:pt idx="0">
                  <c:v>5808.567299901365</c:v>
                </c:pt>
                <c:pt idx="1">
                  <c:v>5798.108276693024</c:v>
                </c:pt>
                <c:pt idx="2">
                  <c:v>5784.9462193150048</c:v>
                </c:pt>
                <c:pt idx="3">
                  <c:v>5795.0389380795477</c:v>
                </c:pt>
                <c:pt idx="4">
                  <c:v>5785.1261647887832</c:v>
                </c:pt>
                <c:pt idx="5">
                  <c:v>5773.046446214571</c:v>
                </c:pt>
                <c:pt idx="6">
                  <c:v>5762.3389557358332</c:v>
                </c:pt>
                <c:pt idx="7">
                  <c:v>5760.3584580144707</c:v>
                </c:pt>
                <c:pt idx="8">
                  <c:v>5762.2125982412854</c:v>
                </c:pt>
                <c:pt idx="9">
                  <c:v>5770.9889745348746</c:v>
                </c:pt>
                <c:pt idx="10">
                  <c:v>5787.6671000300412</c:v>
                </c:pt>
                <c:pt idx="11">
                  <c:v>5797.2680714154385</c:v>
                </c:pt>
                <c:pt idx="12">
                  <c:v>5815.97962721984</c:v>
                </c:pt>
                <c:pt idx="13">
                  <c:v>5815.5657750504479</c:v>
                </c:pt>
                <c:pt idx="14">
                  <c:v>5817.1279396877444</c:v>
                </c:pt>
                <c:pt idx="15">
                  <c:v>5832.1892994846785</c:v>
                </c:pt>
                <c:pt idx="16">
                  <c:v>5883.5428268033929</c:v>
                </c:pt>
                <c:pt idx="17">
                  <c:v>5902.7314730349181</c:v>
                </c:pt>
                <c:pt idx="18">
                  <c:v>5944.753237075548</c:v>
                </c:pt>
                <c:pt idx="19">
                  <c:v>5943.7986166678711</c:v>
                </c:pt>
                <c:pt idx="20">
                  <c:v>5939.5778722804571</c:v>
                </c:pt>
                <c:pt idx="21">
                  <c:v>5935.2455513866707</c:v>
                </c:pt>
                <c:pt idx="22">
                  <c:v>5935.3138386721866</c:v>
                </c:pt>
                <c:pt idx="23">
                  <c:v>5937.8776668750379</c:v>
                </c:pt>
                <c:pt idx="24">
                  <c:v>5938.9102064353428</c:v>
                </c:pt>
                <c:pt idx="25">
                  <c:v>5939.2209913773531</c:v>
                </c:pt>
                <c:pt idx="26">
                  <c:v>5931.4268958443545</c:v>
                </c:pt>
                <c:pt idx="27">
                  <c:v>5926.2445172727867</c:v>
                </c:pt>
                <c:pt idx="28">
                  <c:v>5928.0153573816788</c:v>
                </c:pt>
                <c:pt idx="29">
                  <c:v>5926.7809703483372</c:v>
                </c:pt>
                <c:pt idx="30">
                  <c:v>5922.641318170864</c:v>
                </c:pt>
                <c:pt idx="31">
                  <c:v>5912.242419838768</c:v>
                </c:pt>
                <c:pt idx="32">
                  <c:v>5909.8714474822928</c:v>
                </c:pt>
                <c:pt idx="33">
                  <c:v>5918.4558807029171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E2-48CA-8EE6-23EBECF43209}"/>
            </c:ext>
          </c:extLst>
        </c:ser>
        <c:ser>
          <c:idx val="1"/>
          <c:order val="1"/>
          <c:tx>
            <c:strRef>
              <c:f>'Talnagögn | Numerical Data'!$D$261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Data'!$H$261:$AV$261</c15:sqref>
                  </c15:fullRef>
                </c:ext>
              </c:extLst>
              <c:f>'Talnagögn | Numerical Data'!$H$261:$AO$261</c:f>
              <c:numCache>
                <c:formatCode>0</c:formatCode>
                <c:ptCount val="34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E2-48CA-8EE6-23EBECF43209}"/>
            </c:ext>
          </c:extLst>
        </c:ser>
        <c:ser>
          <c:idx val="3"/>
          <c:order val="2"/>
          <c:tx>
            <c:strRef>
              <c:f>'Talnagögn | Numerical Data'!$D$263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Data'!$H$263:$AV$263</c15:sqref>
                  </c15:fullRef>
                </c:ext>
              </c:extLst>
              <c:f>'Talnagögn | Numerical Data'!$H$263:$AO$263</c:f>
              <c:numCache>
                <c:formatCode>0</c:formatCode>
                <c:ptCount val="34"/>
                <c:pt idx="0">
                  <c:v>807.03925391487917</c:v>
                </c:pt>
                <c:pt idx="1">
                  <c:v>818.51330787629354</c:v>
                </c:pt>
                <c:pt idx="2">
                  <c:v>817.97209358076339</c:v>
                </c:pt>
                <c:pt idx="3">
                  <c:v>815.10366450388108</c:v>
                </c:pt>
                <c:pt idx="4">
                  <c:v>814.66247479859339</c:v>
                </c:pt>
                <c:pt idx="5">
                  <c:v>813.7586198792319</c:v>
                </c:pt>
                <c:pt idx="6">
                  <c:v>816.69011766136418</c:v>
                </c:pt>
                <c:pt idx="7">
                  <c:v>814.65335625727846</c:v>
                </c:pt>
                <c:pt idx="8">
                  <c:v>811.49899148770078</c:v>
                </c:pt>
                <c:pt idx="9">
                  <c:v>807.53413094095072</c:v>
                </c:pt>
                <c:pt idx="10">
                  <c:v>801.84761008269152</c:v>
                </c:pt>
                <c:pt idx="11">
                  <c:v>798.60670819824509</c:v>
                </c:pt>
                <c:pt idx="12">
                  <c:v>793.5386528378034</c:v>
                </c:pt>
                <c:pt idx="13">
                  <c:v>790.77160727796127</c:v>
                </c:pt>
                <c:pt idx="14">
                  <c:v>787.67936555363326</c:v>
                </c:pt>
                <c:pt idx="15">
                  <c:v>782.70664649597597</c:v>
                </c:pt>
                <c:pt idx="16">
                  <c:v>775.93809219452351</c:v>
                </c:pt>
                <c:pt idx="17">
                  <c:v>765.72225939974362</c:v>
                </c:pt>
                <c:pt idx="18">
                  <c:v>757.51799575550922</c:v>
                </c:pt>
                <c:pt idx="19">
                  <c:v>754.53633997660654</c:v>
                </c:pt>
                <c:pt idx="20">
                  <c:v>751.19282232337741</c:v>
                </c:pt>
                <c:pt idx="21">
                  <c:v>742.24847149198297</c:v>
                </c:pt>
                <c:pt idx="22">
                  <c:v>738.81332508302125</c:v>
                </c:pt>
                <c:pt idx="23">
                  <c:v>735.42138600739008</c:v>
                </c:pt>
                <c:pt idx="24">
                  <c:v>732.21470966724371</c:v>
                </c:pt>
                <c:pt idx="25">
                  <c:v>728.89287556941395</c:v>
                </c:pt>
                <c:pt idx="26">
                  <c:v>723.96705145620217</c:v>
                </c:pt>
                <c:pt idx="27">
                  <c:v>720.62625629255945</c:v>
                </c:pt>
                <c:pt idx="28">
                  <c:v>717.08822889343503</c:v>
                </c:pt>
                <c:pt idx="29">
                  <c:v>714.10107761780637</c:v>
                </c:pt>
                <c:pt idx="30">
                  <c:v>711.66980929977797</c:v>
                </c:pt>
                <c:pt idx="31">
                  <c:v>708.64001908521459</c:v>
                </c:pt>
                <c:pt idx="32">
                  <c:v>705.51517967625205</c:v>
                </c:pt>
                <c:pt idx="33">
                  <c:v>702.08172893395476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E2-48CA-8EE6-23EBECF43209}"/>
            </c:ext>
          </c:extLst>
        </c:ser>
        <c:ser>
          <c:idx val="5"/>
          <c:order val="3"/>
          <c:tx>
            <c:strRef>
              <c:f>'Talnagögn | Numerical Data'!$D$264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Data'!$H$264:$AV$264</c15:sqref>
                  </c15:fullRef>
                </c:ext>
              </c:extLst>
              <c:f>'Talnagögn | Numerical Data'!$H$264:$AO$264</c:f>
              <c:numCache>
                <c:formatCode>0</c:formatCode>
                <c:ptCount val="34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33.169603181596358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E2-48CA-8EE6-23EBECF43209}"/>
            </c:ext>
          </c:extLst>
        </c:ser>
        <c:ser>
          <c:idx val="0"/>
          <c:order val="4"/>
          <c:tx>
            <c:strRef>
              <c:f>'Talnagögn | Numerical Data'!$D$260</c:f>
              <c:strCache>
                <c:ptCount val="1"/>
                <c:pt idx="0">
                  <c:v>Skóglendi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Data'!$H$260:$AV$260</c15:sqref>
                  </c15:fullRef>
                </c:ext>
              </c:extLst>
              <c:f>'Talnagögn | Numerical Data'!$H$260:$AO$260</c:f>
              <c:numCache>
                <c:formatCode>0</c:formatCode>
                <c:ptCount val="34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E2-48CA-8EE6-23EBECF43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 val="autoZero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87237374429471"/>
          <c:y val="0.33267361111111116"/>
          <c:w val="0.13681817439870206"/>
          <c:h val="0.337592592592592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495114883062496E-2"/>
          <c:y val="3.1310324764494586E-2"/>
          <c:w val="0.63981364687415676"/>
          <c:h val="0.884673114158071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Data'!$E$360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Data'!$W$360:$AV$360</c15:sqref>
                  </c15:fullRef>
                </c:ext>
              </c:extLst>
              <c:f>'Talnagögn | Numerical Data'!$W$360:$AO$360</c:f>
              <c:numCache>
                <c:formatCode>0</c:formatCode>
                <c:ptCount val="19"/>
                <c:pt idx="0">
                  <c:v>2101.2623461482826</c:v>
                </c:pt>
                <c:pt idx="1">
                  <c:v>2168.1419491705224</c:v>
                </c:pt>
                <c:pt idx="2">
                  <c:v>2315.5766889904016</c:v>
                </c:pt>
                <c:pt idx="3">
                  <c:v>2183.6599935790118</c:v>
                </c:pt>
                <c:pt idx="4">
                  <c:v>2095.1660671641989</c:v>
                </c:pt>
                <c:pt idx="5">
                  <c:v>1983.8614454676456</c:v>
                </c:pt>
                <c:pt idx="6">
                  <c:v>1862.7511833251983</c:v>
                </c:pt>
                <c:pt idx="7">
                  <c:v>1819.0483321496226</c:v>
                </c:pt>
                <c:pt idx="8">
                  <c:v>1789.5810940570325</c:v>
                </c:pt>
                <c:pt idx="9">
                  <c:v>1781.4360210964496</c:v>
                </c:pt>
                <c:pt idx="10">
                  <c:v>1825.42812645205</c:v>
                </c:pt>
                <c:pt idx="11">
                  <c:v>1793.9497039960333</c:v>
                </c:pt>
                <c:pt idx="12">
                  <c:v>1836.275070194625</c:v>
                </c:pt>
                <c:pt idx="13">
                  <c:v>1874.2371057711734</c:v>
                </c:pt>
                <c:pt idx="14">
                  <c:v>1815.0968979310089</c:v>
                </c:pt>
                <c:pt idx="15">
                  <c:v>1643.2848334678952</c:v>
                </c:pt>
                <c:pt idx="16">
                  <c:v>1719.180545592852</c:v>
                </c:pt>
                <c:pt idx="17">
                  <c:v>1775.3438687030614</c:v>
                </c:pt>
                <c:pt idx="18">
                  <c:v>1746.627912740661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E8-4840-A389-3682383AEF2C}"/>
            </c:ext>
          </c:extLst>
        </c:ser>
        <c:ser>
          <c:idx val="1"/>
          <c:order val="1"/>
          <c:tx>
            <c:strRef>
              <c:f>'Talnagögn | Numerical Data'!$E$361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Data'!$W$361:$AV$361</c15:sqref>
                  </c15:fullRef>
                </c:ext>
              </c:extLst>
              <c:f>'Talnagögn | Numerical Data'!$W$361:$AO$361</c:f>
              <c:numCache>
                <c:formatCode>0</c:formatCode>
                <c:ptCount val="19"/>
                <c:pt idx="0">
                  <c:v>128.33882085448397</c:v>
                </c:pt>
                <c:pt idx="1">
                  <c:v>145.63415500314068</c:v>
                </c:pt>
                <c:pt idx="2">
                  <c:v>148.85297535344944</c:v>
                </c:pt>
                <c:pt idx="3">
                  <c:v>143.39103444924103</c:v>
                </c:pt>
                <c:pt idx="4">
                  <c:v>121.62578819655323</c:v>
                </c:pt>
                <c:pt idx="5">
                  <c:v>133.4320138300875</c:v>
                </c:pt>
                <c:pt idx="6">
                  <c:v>166.57826586074043</c:v>
                </c:pt>
                <c:pt idx="7">
                  <c:v>154.74006435750107</c:v>
                </c:pt>
                <c:pt idx="8">
                  <c:v>182.31424337186309</c:v>
                </c:pt>
                <c:pt idx="9">
                  <c:v>179.59991733914126</c:v>
                </c:pt>
                <c:pt idx="10">
                  <c:v>171.46580606766543</c:v>
                </c:pt>
                <c:pt idx="11">
                  <c:v>187.95264055452139</c:v>
                </c:pt>
                <c:pt idx="12">
                  <c:v>179.64056237114505</c:v>
                </c:pt>
                <c:pt idx="13">
                  <c:v>199.87744683562141</c:v>
                </c:pt>
                <c:pt idx="14">
                  <c:v>209.46873172426831</c:v>
                </c:pt>
                <c:pt idx="15">
                  <c:v>214.01922796811164</c:v>
                </c:pt>
                <c:pt idx="16">
                  <c:v>178.16974969011562</c:v>
                </c:pt>
                <c:pt idx="17">
                  <c:v>148.70437736643112</c:v>
                </c:pt>
                <c:pt idx="18">
                  <c:v>138.99420109361745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E8-4840-A389-3682383AEF2C}"/>
            </c:ext>
          </c:extLst>
        </c:ser>
        <c:ser>
          <c:idx val="2"/>
          <c:order val="2"/>
          <c:tx>
            <c:strRef>
              <c:f>'Talnagögn | Numerical Data'!$E$362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Data'!$W$362:$AV$362</c15:sqref>
                  </c15:fullRef>
                </c:ext>
              </c:extLst>
              <c:f>'Talnagögn | Numerical Data'!$W$362:$AO$362</c:f>
              <c:numCache>
                <c:formatCode>0</c:formatCode>
                <c:ptCount val="19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E8-4840-A389-3682383AEF2C}"/>
            </c:ext>
          </c:extLst>
        </c:ser>
        <c:ser>
          <c:idx val="3"/>
          <c:order val="3"/>
          <c:tx>
            <c:strRef>
              <c:f>'Talnagögn | Numerical Data'!$E$363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Data'!$W$363:$AV$363</c15:sqref>
                  </c15:fullRef>
                </c:ext>
              </c:extLst>
              <c:f>'Talnagögn | Numerical Data'!$W$363:$AO$363</c:f>
              <c:numCache>
                <c:formatCode>0</c:formatCode>
                <c:ptCount val="19"/>
                <c:pt idx="0">
                  <c:v>309.4550863499295</c:v>
                </c:pt>
                <c:pt idx="1">
                  <c:v>333.07583774570196</c:v>
                </c:pt>
                <c:pt idx="2">
                  <c:v>336.59809645653598</c:v>
                </c:pt>
                <c:pt idx="3">
                  <c:v>319.07552636085347</c:v>
                </c:pt>
                <c:pt idx="4">
                  <c:v>309.20836584471436</c:v>
                </c:pt>
                <c:pt idx="5">
                  <c:v>305.67596243778644</c:v>
                </c:pt>
                <c:pt idx="6">
                  <c:v>286.33380167681753</c:v>
                </c:pt>
                <c:pt idx="7">
                  <c:v>266.02689980767514</c:v>
                </c:pt>
                <c:pt idx="8">
                  <c:v>265.34308724396942</c:v>
                </c:pt>
                <c:pt idx="9">
                  <c:v>265.43226219787164</c:v>
                </c:pt>
                <c:pt idx="10">
                  <c:v>264.35718550776443</c:v>
                </c:pt>
                <c:pt idx="11">
                  <c:v>260.49570988862047</c:v>
                </c:pt>
                <c:pt idx="12">
                  <c:v>257.99818993673932</c:v>
                </c:pt>
                <c:pt idx="13">
                  <c:v>256.58386722176402</c:v>
                </c:pt>
                <c:pt idx="14">
                  <c:v>230.54539718147191</c:v>
                </c:pt>
                <c:pt idx="15">
                  <c:v>259.36076344304627</c:v>
                </c:pt>
                <c:pt idx="16">
                  <c:v>256.69476979530492</c:v>
                </c:pt>
                <c:pt idx="17">
                  <c:v>246.53374573465359</c:v>
                </c:pt>
                <c:pt idx="18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E8-4840-A389-3682383AE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72347632"/>
        <c:axId val="1072345832"/>
      </c:barChart>
      <c:catAx>
        <c:axId val="107234763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5832"/>
        <c:crosses val="autoZero"/>
        <c:auto val="1"/>
        <c:lblAlgn val="ctr"/>
        <c:lblOffset val="100"/>
        <c:noMultiLvlLbl val="0"/>
      </c:catAx>
      <c:valAx>
        <c:axId val="107234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5273948743530679E-3"/>
              <c:y val="0.24609145947543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581751596807721"/>
          <c:y val="0.3396515790646214"/>
          <c:w val="0.13102709905010251"/>
          <c:h val="0.312157438264085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3.8158796296296288E-2"/>
          <c:w val="0.62450597914418338"/>
          <c:h val="0.8434351851851852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Data'!$D$260</c:f>
              <c:strCache>
                <c:ptCount val="1"/>
                <c:pt idx="0">
                  <c:v>Skóglendi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Data'!$H$260:$AV$260</c:f>
              <c:numCache>
                <c:formatCode>0</c:formatCode>
                <c:ptCount val="41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3D-4D42-ACE1-73575FE78C6B}"/>
            </c:ext>
          </c:extLst>
        </c:ser>
        <c:ser>
          <c:idx val="2"/>
          <c:order val="1"/>
          <c:tx>
            <c:strRef>
              <c:f>'Talnagögn | Numerical Data'!$D$262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Data'!$H$262:$AV$262</c:f>
              <c:numCache>
                <c:formatCode>0</c:formatCode>
                <c:ptCount val="41"/>
                <c:pt idx="0">
                  <c:v>5808.567299901365</c:v>
                </c:pt>
                <c:pt idx="1">
                  <c:v>5798.108276693024</c:v>
                </c:pt>
                <c:pt idx="2">
                  <c:v>5784.9462193150048</c:v>
                </c:pt>
                <c:pt idx="3">
                  <c:v>5795.0389380795477</c:v>
                </c:pt>
                <c:pt idx="4">
                  <c:v>5785.1261647887832</c:v>
                </c:pt>
                <c:pt idx="5">
                  <c:v>5773.046446214571</c:v>
                </c:pt>
                <c:pt idx="6">
                  <c:v>5762.3389557358332</c:v>
                </c:pt>
                <c:pt idx="7">
                  <c:v>5760.3584580144707</c:v>
                </c:pt>
                <c:pt idx="8">
                  <c:v>5762.2125982412854</c:v>
                </c:pt>
                <c:pt idx="9">
                  <c:v>5770.9889745348746</c:v>
                </c:pt>
                <c:pt idx="10">
                  <c:v>5787.6671000300412</c:v>
                </c:pt>
                <c:pt idx="11">
                  <c:v>5797.2680714154385</c:v>
                </c:pt>
                <c:pt idx="12">
                  <c:v>5815.97962721984</c:v>
                </c:pt>
                <c:pt idx="13">
                  <c:v>5815.5657750504479</c:v>
                </c:pt>
                <c:pt idx="14">
                  <c:v>5817.1279396877444</c:v>
                </c:pt>
                <c:pt idx="15">
                  <c:v>5832.1892994846785</c:v>
                </c:pt>
                <c:pt idx="16">
                  <c:v>5883.5428268033929</c:v>
                </c:pt>
                <c:pt idx="17">
                  <c:v>5902.7314730349181</c:v>
                </c:pt>
                <c:pt idx="18">
                  <c:v>5944.753237075548</c:v>
                </c:pt>
                <c:pt idx="19">
                  <c:v>5943.7986166678711</c:v>
                </c:pt>
                <c:pt idx="20">
                  <c:v>5939.5778722804571</c:v>
                </c:pt>
                <c:pt idx="21">
                  <c:v>5935.2455513866707</c:v>
                </c:pt>
                <c:pt idx="22">
                  <c:v>5935.3138386721866</c:v>
                </c:pt>
                <c:pt idx="23">
                  <c:v>5937.8776668750379</c:v>
                </c:pt>
                <c:pt idx="24">
                  <c:v>5938.9102064353428</c:v>
                </c:pt>
                <c:pt idx="25">
                  <c:v>5939.2209913773531</c:v>
                </c:pt>
                <c:pt idx="26">
                  <c:v>5931.4268958443545</c:v>
                </c:pt>
                <c:pt idx="27">
                  <c:v>5926.2445172727867</c:v>
                </c:pt>
                <c:pt idx="28">
                  <c:v>5928.0153573816788</c:v>
                </c:pt>
                <c:pt idx="29">
                  <c:v>5926.7809703483372</c:v>
                </c:pt>
                <c:pt idx="30">
                  <c:v>5922.641318170864</c:v>
                </c:pt>
                <c:pt idx="31">
                  <c:v>5912.242419838768</c:v>
                </c:pt>
                <c:pt idx="32">
                  <c:v>5909.8714474822928</c:v>
                </c:pt>
                <c:pt idx="33">
                  <c:v>5918.4558807029171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D-4D42-ACE1-73575FE78C6B}"/>
            </c:ext>
          </c:extLst>
        </c:ser>
        <c:ser>
          <c:idx val="1"/>
          <c:order val="2"/>
          <c:tx>
            <c:strRef>
              <c:f>'Talnagögn | Numerical Data'!$D$261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Data'!$H$261:$AV$261</c:f>
              <c:numCache>
                <c:formatCode>0</c:formatCode>
                <c:ptCount val="41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3D-4D42-ACE1-73575FE78C6B}"/>
            </c:ext>
          </c:extLst>
        </c:ser>
        <c:ser>
          <c:idx val="3"/>
          <c:order val="3"/>
          <c:tx>
            <c:strRef>
              <c:f>'Talnagögn | Numerical Data'!$D$263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Data'!$H$263:$AV$263</c:f>
              <c:numCache>
                <c:formatCode>0</c:formatCode>
                <c:ptCount val="41"/>
                <c:pt idx="0">
                  <c:v>807.03925391487917</c:v>
                </c:pt>
                <c:pt idx="1">
                  <c:v>818.51330787629354</c:v>
                </c:pt>
                <c:pt idx="2">
                  <c:v>817.97209358076339</c:v>
                </c:pt>
                <c:pt idx="3">
                  <c:v>815.10366450388108</c:v>
                </c:pt>
                <c:pt idx="4">
                  <c:v>814.66247479859339</c:v>
                </c:pt>
                <c:pt idx="5">
                  <c:v>813.7586198792319</c:v>
                </c:pt>
                <c:pt idx="6">
                  <c:v>816.69011766136418</c:v>
                </c:pt>
                <c:pt idx="7">
                  <c:v>814.65335625727846</c:v>
                </c:pt>
                <c:pt idx="8">
                  <c:v>811.49899148770078</c:v>
                </c:pt>
                <c:pt idx="9">
                  <c:v>807.53413094095072</c:v>
                </c:pt>
                <c:pt idx="10">
                  <c:v>801.84761008269152</c:v>
                </c:pt>
                <c:pt idx="11">
                  <c:v>798.60670819824509</c:v>
                </c:pt>
                <c:pt idx="12">
                  <c:v>793.5386528378034</c:v>
                </c:pt>
                <c:pt idx="13">
                  <c:v>790.77160727796127</c:v>
                </c:pt>
                <c:pt idx="14">
                  <c:v>787.67936555363326</c:v>
                </c:pt>
                <c:pt idx="15">
                  <c:v>782.70664649597597</c:v>
                </c:pt>
                <c:pt idx="16">
                  <c:v>775.93809219452351</c:v>
                </c:pt>
                <c:pt idx="17">
                  <c:v>765.72225939974362</c:v>
                </c:pt>
                <c:pt idx="18">
                  <c:v>757.51799575550922</c:v>
                </c:pt>
                <c:pt idx="19">
                  <c:v>754.53633997660654</c:v>
                </c:pt>
                <c:pt idx="20">
                  <c:v>751.19282232337741</c:v>
                </c:pt>
                <c:pt idx="21">
                  <c:v>742.24847149198297</c:v>
                </c:pt>
                <c:pt idx="22">
                  <c:v>738.81332508302125</c:v>
                </c:pt>
                <c:pt idx="23">
                  <c:v>735.42138600739008</c:v>
                </c:pt>
                <c:pt idx="24">
                  <c:v>732.21470966724371</c:v>
                </c:pt>
                <c:pt idx="25">
                  <c:v>728.89287556941395</c:v>
                </c:pt>
                <c:pt idx="26">
                  <c:v>723.96705145620217</c:v>
                </c:pt>
                <c:pt idx="27">
                  <c:v>720.62625629255945</c:v>
                </c:pt>
                <c:pt idx="28">
                  <c:v>717.08822889343503</c:v>
                </c:pt>
                <c:pt idx="29">
                  <c:v>714.10107761780637</c:v>
                </c:pt>
                <c:pt idx="30">
                  <c:v>711.66980929977797</c:v>
                </c:pt>
                <c:pt idx="31">
                  <c:v>708.64001908521459</c:v>
                </c:pt>
                <c:pt idx="32">
                  <c:v>705.51517967625205</c:v>
                </c:pt>
                <c:pt idx="33">
                  <c:v>702.08172893395476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3D-4D42-ACE1-73575FE78C6B}"/>
            </c:ext>
          </c:extLst>
        </c:ser>
        <c:ser>
          <c:idx val="5"/>
          <c:order val="4"/>
          <c:tx>
            <c:strRef>
              <c:f>'Talnagögn | Numerical Data'!$D$264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Data'!$H$264:$AV$264</c:f>
              <c:numCache>
                <c:formatCode>0</c:formatCode>
                <c:ptCount val="41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33.169603181596358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3D-4D42-ACE1-73575FE78C6B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Data'!$H$268:$BU$268</c:f>
              <c:numCache>
                <c:formatCode>0</c:formatCode>
                <c:ptCount val="66"/>
                <c:pt idx="33">
                  <c:v>-553.69612674802886</c:v>
                </c:pt>
                <c:pt idx="34">
                  <c:v>-548.98804168208767</c:v>
                </c:pt>
                <c:pt idx="35">
                  <c:v>-563.86874949911191</c:v>
                </c:pt>
                <c:pt idx="36">
                  <c:v>-582.05188080455719</c:v>
                </c:pt>
                <c:pt idx="37">
                  <c:v>-602.08454630966605</c:v>
                </c:pt>
                <c:pt idx="38">
                  <c:v>-625.17238211862377</c:v>
                </c:pt>
                <c:pt idx="39">
                  <c:v>-651.37901684439203</c:v>
                </c:pt>
                <c:pt idx="40">
                  <c:v>-677.01960892627744</c:v>
                </c:pt>
                <c:pt idx="41">
                  <c:v>-707.2088143571566</c:v>
                </c:pt>
                <c:pt idx="42">
                  <c:v>-739.40279433922387</c:v>
                </c:pt>
                <c:pt idx="43">
                  <c:v>-776.34808185846487</c:v>
                </c:pt>
                <c:pt idx="44">
                  <c:v>-815.3837994147234</c:v>
                </c:pt>
                <c:pt idx="45">
                  <c:v>-853.11427896222949</c:v>
                </c:pt>
                <c:pt idx="46">
                  <c:v>-897.55846825001834</c:v>
                </c:pt>
                <c:pt idx="47">
                  <c:v>-943.27226102375448</c:v>
                </c:pt>
                <c:pt idx="48">
                  <c:v>-990.47937781359042</c:v>
                </c:pt>
                <c:pt idx="49">
                  <c:v>-1041.8517947895573</c:v>
                </c:pt>
                <c:pt idx="50">
                  <c:v>-1093.0216366569603</c:v>
                </c:pt>
                <c:pt idx="51">
                  <c:v>-1149.8708226271704</c:v>
                </c:pt>
                <c:pt idx="52">
                  <c:v>-1207.6023359050159</c:v>
                </c:pt>
                <c:pt idx="53">
                  <c:v>-1270.2965527372173</c:v>
                </c:pt>
                <c:pt idx="54">
                  <c:v>-1340.0128495860249</c:v>
                </c:pt>
                <c:pt idx="55">
                  <c:v>-1406.4827706837609</c:v>
                </c:pt>
                <c:pt idx="56">
                  <c:v>-1483.6677201425821</c:v>
                </c:pt>
                <c:pt idx="57">
                  <c:v>-1562.6731418497966</c:v>
                </c:pt>
                <c:pt idx="58">
                  <c:v>-1642.3378336028813</c:v>
                </c:pt>
                <c:pt idx="59">
                  <c:v>-1725.8067612564068</c:v>
                </c:pt>
                <c:pt idx="60">
                  <c:v>-1810.331326276882</c:v>
                </c:pt>
                <c:pt idx="61">
                  <c:v>-1900.6964094235043</c:v>
                </c:pt>
                <c:pt idx="62">
                  <c:v>-1986.4179372012429</c:v>
                </c:pt>
                <c:pt idx="63">
                  <c:v>-2074.8129906425515</c:v>
                </c:pt>
                <c:pt idx="64">
                  <c:v>-2167.669271317282</c:v>
                </c:pt>
                <c:pt idx="65">
                  <c:v>-2257.1864190459032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3D-4D42-ACE1-73575FE78C6B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Data'!$H$270:$BU$270</c:f>
              <c:numCache>
                <c:formatCode>0</c:formatCode>
                <c:ptCount val="66"/>
                <c:pt idx="33">
                  <c:v>5918.4558807029171</c:v>
                </c:pt>
                <c:pt idx="34">
                  <c:v>5912.3284131231048</c:v>
                </c:pt>
                <c:pt idx="35">
                  <c:v>5888.2332403040964</c:v>
                </c:pt>
                <c:pt idx="36">
                  <c:v>5863.4762218226133</c:v>
                </c:pt>
                <c:pt idx="37">
                  <c:v>5840.412091049905</c:v>
                </c:pt>
                <c:pt idx="38">
                  <c:v>5817.7093786903733</c:v>
                </c:pt>
                <c:pt idx="39">
                  <c:v>5794.7318142532959</c:v>
                </c:pt>
                <c:pt idx="40">
                  <c:v>5773.9472010384816</c:v>
                </c:pt>
                <c:pt idx="41">
                  <c:v>5753.0519454942414</c:v>
                </c:pt>
                <c:pt idx="42">
                  <c:v>5732.9706679689552</c:v>
                </c:pt>
                <c:pt idx="43">
                  <c:v>5716.5229917140368</c:v>
                </c:pt>
                <c:pt idx="44">
                  <c:v>5705.7447898867986</c:v>
                </c:pt>
                <c:pt idx="45">
                  <c:v>5700.9746669331016</c:v>
                </c:pt>
                <c:pt idx="46">
                  <c:v>5696.215560302142</c:v>
                </c:pt>
                <c:pt idx="47">
                  <c:v>5723.8388568872051</c:v>
                </c:pt>
                <c:pt idx="48">
                  <c:v>5718.1803134978773</c:v>
                </c:pt>
                <c:pt idx="49">
                  <c:v>5712.5896458624084</c:v>
                </c:pt>
                <c:pt idx="50">
                  <c:v>5707.8741386826368</c:v>
                </c:pt>
                <c:pt idx="51">
                  <c:v>5695.77399247838</c:v>
                </c:pt>
                <c:pt idx="52">
                  <c:v>5682.0996197473969</c:v>
                </c:pt>
                <c:pt idx="53">
                  <c:v>5666.5038749148471</c:v>
                </c:pt>
                <c:pt idx="54">
                  <c:v>5651.8336592087608</c:v>
                </c:pt>
                <c:pt idx="55">
                  <c:v>5638.1641355026768</c:v>
                </c:pt>
                <c:pt idx="56">
                  <c:v>5624.2275097965921</c:v>
                </c:pt>
                <c:pt idx="57">
                  <c:v>5609.8889770905053</c:v>
                </c:pt>
                <c:pt idx="58">
                  <c:v>5596.2123473844204</c:v>
                </c:pt>
                <c:pt idx="59">
                  <c:v>5581.0388596783341</c:v>
                </c:pt>
                <c:pt idx="60">
                  <c:v>5560.4259170722507</c:v>
                </c:pt>
                <c:pt idx="61">
                  <c:v>5540.3917372661654</c:v>
                </c:pt>
                <c:pt idx="62">
                  <c:v>5522.1108166600798</c:v>
                </c:pt>
                <c:pt idx="63">
                  <c:v>5502.1854840539927</c:v>
                </c:pt>
                <c:pt idx="64">
                  <c:v>5485.5431234479092</c:v>
                </c:pt>
                <c:pt idx="65">
                  <c:v>5470.8898576418233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C3D-4D42-ACE1-73575FE78C6B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Data'!$H$269:$BU$269</c:f>
              <c:numCache>
                <c:formatCode>0</c:formatCode>
                <c:ptCount val="66"/>
                <c:pt idx="33">
                  <c:v>1887.3239808308297</c:v>
                </c:pt>
                <c:pt idx="34">
                  <c:v>1904.8811133888016</c:v>
                </c:pt>
                <c:pt idx="35">
                  <c:v>1922.4382459469305</c:v>
                </c:pt>
                <c:pt idx="36">
                  <c:v>1939.9953785050595</c:v>
                </c:pt>
                <c:pt idx="37">
                  <c:v>1957.5525110631884</c:v>
                </c:pt>
                <c:pt idx="38">
                  <c:v>1975.1096436213172</c:v>
                </c:pt>
                <c:pt idx="39">
                  <c:v>1991.8601497948134</c:v>
                </c:pt>
                <c:pt idx="40">
                  <c:v>2008.6106559683099</c:v>
                </c:pt>
                <c:pt idx="41">
                  <c:v>2025.3611621418061</c:v>
                </c:pt>
                <c:pt idx="42">
                  <c:v>2042.1116683153025</c:v>
                </c:pt>
                <c:pt idx="43">
                  <c:v>2058.8621744887987</c:v>
                </c:pt>
                <c:pt idx="44">
                  <c:v>2075.612680662296</c:v>
                </c:pt>
                <c:pt idx="45">
                  <c:v>2092.363186835792</c:v>
                </c:pt>
                <c:pt idx="46">
                  <c:v>2109.113693009288</c:v>
                </c:pt>
                <c:pt idx="47">
                  <c:v>2125.8641991827849</c:v>
                </c:pt>
                <c:pt idx="48">
                  <c:v>2142.6147053562809</c:v>
                </c:pt>
                <c:pt idx="49">
                  <c:v>2159.3652115297773</c:v>
                </c:pt>
                <c:pt idx="50">
                  <c:v>2176.1157177032737</c:v>
                </c:pt>
                <c:pt idx="51">
                  <c:v>2192.8662238767706</c:v>
                </c:pt>
                <c:pt idx="52">
                  <c:v>2209.6167300502671</c:v>
                </c:pt>
                <c:pt idx="53">
                  <c:v>2226.3672362237635</c:v>
                </c:pt>
                <c:pt idx="54">
                  <c:v>2243.1177423972599</c:v>
                </c:pt>
                <c:pt idx="55">
                  <c:v>2259.8682485707564</c:v>
                </c:pt>
                <c:pt idx="56">
                  <c:v>2276.6187547442523</c:v>
                </c:pt>
                <c:pt idx="57">
                  <c:v>2293.3692609177488</c:v>
                </c:pt>
                <c:pt idx="58">
                  <c:v>2310.1197670912452</c:v>
                </c:pt>
                <c:pt idx="59">
                  <c:v>2326.8702732647421</c:v>
                </c:pt>
                <c:pt idx="60">
                  <c:v>2343.6207794382385</c:v>
                </c:pt>
                <c:pt idx="61">
                  <c:v>2360.3712856117349</c:v>
                </c:pt>
                <c:pt idx="62">
                  <c:v>2377.1217917852318</c:v>
                </c:pt>
                <c:pt idx="63">
                  <c:v>2393.8722979587278</c:v>
                </c:pt>
                <c:pt idx="64">
                  <c:v>2410.6228041322242</c:v>
                </c:pt>
                <c:pt idx="65">
                  <c:v>2427.3733103057207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3D-4D42-ACE1-73575FE78C6B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Data'!$H$271:$BU$271</c:f>
              <c:numCache>
                <c:formatCode>0</c:formatCode>
                <c:ptCount val="66"/>
                <c:pt idx="33">
                  <c:v>702.08172893395476</c:v>
                </c:pt>
                <c:pt idx="34">
                  <c:v>698.67710451569837</c:v>
                </c:pt>
                <c:pt idx="35">
                  <c:v>697.44293344006928</c:v>
                </c:pt>
                <c:pt idx="36">
                  <c:v>696.20876236443996</c:v>
                </c:pt>
                <c:pt idx="37">
                  <c:v>694.48336626686944</c:v>
                </c:pt>
                <c:pt idx="38">
                  <c:v>693.24919519123989</c:v>
                </c:pt>
                <c:pt idx="39">
                  <c:v>691.83054753294937</c:v>
                </c:pt>
                <c:pt idx="40">
                  <c:v>690.53533245732001</c:v>
                </c:pt>
                <c:pt idx="41">
                  <c:v>689.23689071502417</c:v>
                </c:pt>
                <c:pt idx="42">
                  <c:v>687.94167563939504</c:v>
                </c:pt>
                <c:pt idx="43">
                  <c:v>686.64646056376557</c:v>
                </c:pt>
                <c:pt idx="44">
                  <c:v>685.23172887279725</c:v>
                </c:pt>
                <c:pt idx="45">
                  <c:v>683.93651379716789</c:v>
                </c:pt>
                <c:pt idx="46">
                  <c:v>682.63204973653865</c:v>
                </c:pt>
                <c:pt idx="47">
                  <c:v>681.3368346609094</c:v>
                </c:pt>
                <c:pt idx="48">
                  <c:v>680.04161958528005</c:v>
                </c:pt>
                <c:pt idx="49">
                  <c:v>678.7464045096508</c:v>
                </c:pt>
                <c:pt idx="50">
                  <c:v>677.4511894340219</c:v>
                </c:pt>
                <c:pt idx="51">
                  <c:v>676.15597435839231</c:v>
                </c:pt>
                <c:pt idx="52">
                  <c:v>674.86075928276296</c:v>
                </c:pt>
                <c:pt idx="53">
                  <c:v>673.56554420713405</c:v>
                </c:pt>
                <c:pt idx="54">
                  <c:v>672.2703291315047</c:v>
                </c:pt>
                <c:pt idx="55">
                  <c:v>670.97511405587511</c:v>
                </c:pt>
                <c:pt idx="56">
                  <c:v>669.67989898024598</c:v>
                </c:pt>
                <c:pt idx="57">
                  <c:v>668.38468390461685</c:v>
                </c:pt>
                <c:pt idx="58">
                  <c:v>667.08946882898772</c:v>
                </c:pt>
                <c:pt idx="59">
                  <c:v>665.79425375335848</c:v>
                </c:pt>
                <c:pt idx="60">
                  <c:v>664.49903867772923</c:v>
                </c:pt>
                <c:pt idx="61">
                  <c:v>663.20382360209987</c:v>
                </c:pt>
                <c:pt idx="62">
                  <c:v>661.90860852647074</c:v>
                </c:pt>
                <c:pt idx="63">
                  <c:v>660.6133934508415</c:v>
                </c:pt>
                <c:pt idx="64">
                  <c:v>659.31817837521203</c:v>
                </c:pt>
                <c:pt idx="65">
                  <c:v>658.0229632995829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3D-4D42-ACE1-73575FE78C6B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Data'!$H$272:$BU$272</c:f>
              <c:numCache>
                <c:formatCode>0</c:formatCode>
                <c:ptCount val="66"/>
                <c:pt idx="33">
                  <c:v>30.845585397018112</c:v>
                </c:pt>
                <c:pt idx="34">
                  <c:v>35.557848980364724</c:v>
                </c:pt>
                <c:pt idx="35">
                  <c:v>34.74687975625875</c:v>
                </c:pt>
                <c:pt idx="36">
                  <c:v>34.88666458517946</c:v>
                </c:pt>
                <c:pt idx="37">
                  <c:v>33.85326857310065</c:v>
                </c:pt>
                <c:pt idx="38">
                  <c:v>34.018409590683405</c:v>
                </c:pt>
                <c:pt idx="39">
                  <c:v>32.991343334885642</c:v>
                </c:pt>
                <c:pt idx="40">
                  <c:v>34.592016513448471</c:v>
                </c:pt>
                <c:pt idx="41">
                  <c:v>34.641029559126764</c:v>
                </c:pt>
                <c:pt idx="42">
                  <c:v>35.998671825444035</c:v>
                </c:pt>
                <c:pt idx="43">
                  <c:v>36.395587364439962</c:v>
                </c:pt>
                <c:pt idx="44">
                  <c:v>37.752885196004172</c:v>
                </c:pt>
                <c:pt idx="45">
                  <c:v>38.081751209809227</c:v>
                </c:pt>
                <c:pt idx="46">
                  <c:v>39.060592246542001</c:v>
                </c:pt>
                <c:pt idx="47">
                  <c:v>39.265769845741488</c:v>
                </c:pt>
                <c:pt idx="48">
                  <c:v>40.336792558086017</c:v>
                </c:pt>
                <c:pt idx="49">
                  <c:v>39.783525904284943</c:v>
                </c:pt>
                <c:pt idx="50">
                  <c:v>39.765483086159293</c:v>
                </c:pt>
                <c:pt idx="51">
                  <c:v>38.781443935187781</c:v>
                </c:pt>
                <c:pt idx="52">
                  <c:v>38.157887231044697</c:v>
                </c:pt>
                <c:pt idx="53">
                  <c:v>37.647231945939893</c:v>
                </c:pt>
                <c:pt idx="54">
                  <c:v>36.68359852633057</c:v>
                </c:pt>
                <c:pt idx="55">
                  <c:v>35.930948571763111</c:v>
                </c:pt>
                <c:pt idx="56">
                  <c:v>34.574065850800253</c:v>
                </c:pt>
                <c:pt idx="57">
                  <c:v>32.314409811318001</c:v>
                </c:pt>
                <c:pt idx="58">
                  <c:v>32.655567106788112</c:v>
                </c:pt>
                <c:pt idx="59">
                  <c:v>30.0098678923232</c:v>
                </c:pt>
                <c:pt idx="60">
                  <c:v>30.303934325002047</c:v>
                </c:pt>
                <c:pt idx="61">
                  <c:v>27.440186050198463</c:v>
                </c:pt>
                <c:pt idx="62">
                  <c:v>28.056277092252458</c:v>
                </c:pt>
                <c:pt idx="63">
                  <c:v>25.312964282808935</c:v>
                </c:pt>
                <c:pt idx="64">
                  <c:v>24.93736906238064</c:v>
                </c:pt>
                <c:pt idx="65">
                  <c:v>22.718380074227753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3D-4D42-ACE1-73575FE78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4313205723631293"/>
          <c:y val="0.33561342592592591"/>
          <c:w val="0.1608635578583765"/>
          <c:h val="0.331712962962962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43459856720825E-2"/>
          <c:y val="4.1157407407407406E-2"/>
          <c:w val="0.64292409193102062"/>
          <c:h val="0.8720685185185186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Data'!$D$283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Data'!$H$283:$AV$283</c15:sqref>
                  </c15:fullRef>
                </c:ext>
              </c:extLst>
              <c:f>'Talnagögn | Numerical Data'!$H$283:$AO$283</c:f>
              <c:numCache>
                <c:formatCode>0</c:formatCode>
                <c:ptCount val="34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229.1106888659962</c:v>
                </c:pt>
                <c:pt idx="31">
                  <c:v>225.01508866447509</c:v>
                </c:pt>
                <c:pt idx="32">
                  <c:v>214.74507863588011</c:v>
                </c:pt>
                <c:pt idx="33">
                  <c:v>201.26070771553427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4-43FF-B5CC-03021ABFB42B}"/>
            </c:ext>
          </c:extLst>
        </c:ser>
        <c:ser>
          <c:idx val="3"/>
          <c:order val="1"/>
          <c:tx>
            <c:strRef>
              <c:f>'Talnagögn | Numerical Data'!$D$286</c:f>
              <c:strCache>
                <c:ptCount val="1"/>
                <c:pt idx="0">
                  <c:v>Meðhöndlun skólps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Data'!$H$286:$AV$286</c15:sqref>
                  </c15:fullRef>
                </c:ext>
              </c:extLst>
              <c:f>'Talnagögn | Numerical Data'!$H$286:$AO$286</c:f>
              <c:numCache>
                <c:formatCode>0</c:formatCode>
                <c:ptCount val="34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A4-43FF-B5CC-03021ABFB42B}"/>
            </c:ext>
          </c:extLst>
        </c:ser>
        <c:ser>
          <c:idx val="2"/>
          <c:order val="2"/>
          <c:tx>
            <c:strRef>
              <c:f>'Talnagögn | Numerical Data'!$D$285</c:f>
              <c:strCache>
                <c:ptCount val="1"/>
                <c:pt idx="0">
                  <c:v>Brennsla og opinn bruni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Data'!$H$285:$AV$285</c15:sqref>
                  </c15:fullRef>
                </c:ext>
              </c:extLst>
              <c:f>'Talnagögn | Numerical Data'!$H$285:$AO$285</c:f>
              <c:numCache>
                <c:formatCode>0</c:formatCode>
                <c:ptCount val="34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A4-43FF-B5CC-03021ABFB42B}"/>
            </c:ext>
          </c:extLst>
        </c:ser>
        <c:ser>
          <c:idx val="1"/>
          <c:order val="3"/>
          <c:tx>
            <c:strRef>
              <c:f>'Talnagögn | Numerical Data'!$D$284</c:f>
              <c:strCache>
                <c:ptCount val="1"/>
                <c:pt idx="0">
                  <c:v>Jarðgerð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Data'!$H$284:$AV$284</c15:sqref>
                  </c15:fullRef>
                </c:ext>
              </c:extLst>
              <c:f>'Talnagögn | Numerical Data'!$H$284:$AO$284</c:f>
              <c:numCache>
                <c:formatCode>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0.35119999999999996</c:v>
                </c:pt>
                <c:pt idx="6" formatCode="0.00">
                  <c:v>0.35119999999999996</c:v>
                </c:pt>
                <c:pt idx="7" formatCode="0.00">
                  <c:v>0.35119999999999996</c:v>
                </c:pt>
                <c:pt idx="8" formatCode="0.00">
                  <c:v>0.35119999999999996</c:v>
                </c:pt>
                <c:pt idx="9" formatCode="0.00">
                  <c:v>0.35119999999999996</c:v>
                </c:pt>
                <c:pt idx="10" formatCode="0.00">
                  <c:v>0.35119999999999996</c:v>
                </c:pt>
                <c:pt idx="11" formatCode="0.00">
                  <c:v>0.35119999999999996</c:v>
                </c:pt>
                <c:pt idx="12" formatCode="0.00">
                  <c:v>0.35119999999999996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1.4047999999999998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A4-43FF-B5CC-03021ABFB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60434027777777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69570742332092"/>
          <c:y val="0.34908796296296291"/>
          <c:w val="0.21924167680358603"/>
          <c:h val="0.301824074074074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2102549541448E-2"/>
          <c:y val="3.8217592592592595E-2"/>
          <c:w val="0.64551477667613266"/>
          <c:h val="0.87500833333333339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Data'!$D$283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Data'!$H$283:$AV$283</c:f>
              <c:numCache>
                <c:formatCode>0</c:formatCode>
                <c:ptCount val="41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229.1106888659962</c:v>
                </c:pt>
                <c:pt idx="31">
                  <c:v>225.01508866447509</c:v>
                </c:pt>
                <c:pt idx="32">
                  <c:v>214.74507863588011</c:v>
                </c:pt>
                <c:pt idx="33">
                  <c:v>201.26070771553427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37-4B99-9EA8-CE40898DC360}"/>
            </c:ext>
          </c:extLst>
        </c:ser>
        <c:ser>
          <c:idx val="3"/>
          <c:order val="1"/>
          <c:tx>
            <c:strRef>
              <c:f>'Talnagögn | Numerical Data'!$D$286</c:f>
              <c:strCache>
                <c:ptCount val="1"/>
                <c:pt idx="0">
                  <c:v>Meðhöndlun skólps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Data'!$H$286:$AV$286</c:f>
              <c:numCache>
                <c:formatCode>0</c:formatCode>
                <c:ptCount val="41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37-4B99-9EA8-CE40898DC360}"/>
            </c:ext>
          </c:extLst>
        </c:ser>
        <c:ser>
          <c:idx val="2"/>
          <c:order val="2"/>
          <c:tx>
            <c:strRef>
              <c:f>'Talnagögn | Numerical Data'!$D$285</c:f>
              <c:strCache>
                <c:ptCount val="1"/>
                <c:pt idx="0">
                  <c:v>Brennsla og opinn bruni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Data'!$H$285:$AV$285</c:f>
              <c:numCache>
                <c:formatCode>0</c:formatCode>
                <c:ptCount val="41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37-4B99-9EA8-CE40898DC360}"/>
            </c:ext>
          </c:extLst>
        </c:ser>
        <c:ser>
          <c:idx val="1"/>
          <c:order val="3"/>
          <c:tx>
            <c:strRef>
              <c:f>'Talnagögn | Numerical Data'!$D$284</c:f>
              <c:strCache>
                <c:ptCount val="1"/>
                <c:pt idx="0">
                  <c:v>Jarðgerð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Data'!$H$284:$AV$284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0.35119999999999996</c:v>
                </c:pt>
                <c:pt idx="6" formatCode="0.00">
                  <c:v>0.35119999999999996</c:v>
                </c:pt>
                <c:pt idx="7" formatCode="0.00">
                  <c:v>0.35119999999999996</c:v>
                </c:pt>
                <c:pt idx="8" formatCode="0.00">
                  <c:v>0.35119999999999996</c:v>
                </c:pt>
                <c:pt idx="9" formatCode="0.00">
                  <c:v>0.35119999999999996</c:v>
                </c:pt>
                <c:pt idx="10" formatCode="0.00">
                  <c:v>0.35119999999999996</c:v>
                </c:pt>
                <c:pt idx="11" formatCode="0.00">
                  <c:v>0.35119999999999996</c:v>
                </c:pt>
                <c:pt idx="12" formatCode="0.00">
                  <c:v>0.35119999999999996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1.4047999999999998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37-4B99-9EA8-CE40898DC360}"/>
            </c:ext>
          </c:extLst>
        </c:ser>
        <c:ser>
          <c:idx val="4"/>
          <c:order val="4"/>
          <c:tx>
            <c:v>Urðun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chemeClr val="bg2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E337-4B99-9EA8-CE40898DC36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Data'!$H$297:$BU$297</c:f>
              <c:numCache>
                <c:formatCode>0</c:formatCode>
                <c:ptCount val="66"/>
                <c:pt idx="33">
                  <c:v>201.26070771553427</c:v>
                </c:pt>
                <c:pt idx="34">
                  <c:v>167.25478885358501</c:v>
                </c:pt>
                <c:pt idx="35">
                  <c:v>149.51317383355135</c:v>
                </c:pt>
                <c:pt idx="36">
                  <c:v>133.73848826698719</c:v>
                </c:pt>
                <c:pt idx="37">
                  <c:v>121.53483401406143</c:v>
                </c:pt>
                <c:pt idx="38">
                  <c:v>117.19460457179039</c:v>
                </c:pt>
                <c:pt idx="39">
                  <c:v>111.05414474251995</c:v>
                </c:pt>
                <c:pt idx="40">
                  <c:v>105.37648691861162</c:v>
                </c:pt>
                <c:pt idx="41">
                  <c:v>91.965630859271769</c:v>
                </c:pt>
                <c:pt idx="42">
                  <c:v>85.599112478956442</c:v>
                </c:pt>
                <c:pt idx="43">
                  <c:v>80.66929916939786</c:v>
                </c:pt>
                <c:pt idx="44">
                  <c:v>76.970300453790273</c:v>
                </c:pt>
                <c:pt idx="45">
                  <c:v>74.327258959368294</c:v>
                </c:pt>
                <c:pt idx="46">
                  <c:v>72.259720914399182</c:v>
                </c:pt>
                <c:pt idx="47">
                  <c:v>65.916148750816987</c:v>
                </c:pt>
                <c:pt idx="48">
                  <c:v>60.250585106924987</c:v>
                </c:pt>
                <c:pt idx="49">
                  <c:v>55.173447778249333</c:v>
                </c:pt>
                <c:pt idx="50">
                  <c:v>50.608612313237522</c:v>
                </c:pt>
                <c:pt idx="51">
                  <c:v>46.491258253962158</c:v>
                </c:pt>
                <c:pt idx="52">
                  <c:v>42.766070095910358</c:v>
                </c:pt>
                <c:pt idx="53">
                  <c:v>39.385733783446462</c:v>
                </c:pt>
                <c:pt idx="54">
                  <c:v>36.309679491907168</c:v>
                </c:pt>
                <c:pt idx="55">
                  <c:v>33.503029709185292</c:v>
                </c:pt>
                <c:pt idx="56">
                  <c:v>30.935718501065573</c:v>
                </c:pt>
                <c:pt idx="57">
                  <c:v>28.581753559901426</c:v>
                </c:pt>
                <c:pt idx="58">
                  <c:v>26.418597390316855</c:v>
                </c:pt>
                <c:pt idx="59">
                  <c:v>24.426647940469639</c:v>
                </c:pt>
                <c:pt idx="60">
                  <c:v>22.588802277673469</c:v>
                </c:pt>
                <c:pt idx="61">
                  <c:v>20.89008964479682</c:v>
                </c:pt>
                <c:pt idx="62">
                  <c:v>19.31736251189777</c:v>
                </c:pt>
                <c:pt idx="63">
                  <c:v>17.859036133389303</c:v>
                </c:pt>
                <c:pt idx="64">
                  <c:v>16.504868698987082</c:v>
                </c:pt>
                <c:pt idx="65">
                  <c:v>15.245775480251925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337-4B99-9EA8-CE40898DC360}"/>
            </c:ext>
          </c:extLst>
        </c:ser>
        <c:ser>
          <c:idx val="6"/>
          <c:order val="5"/>
          <c:tx>
            <c:v>Brennsla WAM</c:v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Data'!$H$299:$BU$299</c:f>
              <c:numCache>
                <c:formatCode>0</c:formatCode>
                <c:ptCount val="66"/>
                <c:pt idx="33">
                  <c:v>6.8078014722938942</c:v>
                </c:pt>
                <c:pt idx="34" formatCode="0.0">
                  <c:v>7.1639452624880384</c:v>
                </c:pt>
                <c:pt idx="35" formatCode="0.0">
                  <c:v>7.1639450288727993</c:v>
                </c:pt>
                <c:pt idx="36" formatCode="0.0">
                  <c:v>7.1639447952580273</c:v>
                </c:pt>
                <c:pt idx="37" formatCode="0.0">
                  <c:v>7.1639445616437207</c:v>
                </c:pt>
                <c:pt idx="38" formatCode="0.0">
                  <c:v>7.1639443280298831</c:v>
                </c:pt>
                <c:pt idx="39" formatCode="0.0">
                  <c:v>7.1639440944165127</c:v>
                </c:pt>
                <c:pt idx="40">
                  <c:v>14.318960954787997</c:v>
                </c:pt>
                <c:pt idx="41">
                  <c:v>14.31895846775809</c:v>
                </c:pt>
                <c:pt idx="42">
                  <c:v>14.318955980733159</c:v>
                </c:pt>
                <c:pt idx="43">
                  <c:v>14.318953493713201</c:v>
                </c:pt>
                <c:pt idx="44">
                  <c:v>14.318951006698216</c:v>
                </c:pt>
                <c:pt idx="45">
                  <c:v>14.318948519688208</c:v>
                </c:pt>
                <c:pt idx="46">
                  <c:v>14.31894603268317</c:v>
                </c:pt>
                <c:pt idx="47">
                  <c:v>14.318943545683107</c:v>
                </c:pt>
                <c:pt idx="48">
                  <c:v>14.318941058688019</c:v>
                </c:pt>
                <c:pt idx="49">
                  <c:v>14.318938571697904</c:v>
                </c:pt>
                <c:pt idx="50">
                  <c:v>14.31893608471276</c:v>
                </c:pt>
                <c:pt idx="51">
                  <c:v>14.318933597732594</c:v>
                </c:pt>
                <c:pt idx="52">
                  <c:v>14.318931110757399</c:v>
                </c:pt>
                <c:pt idx="53">
                  <c:v>14.31892862378718</c:v>
                </c:pt>
                <c:pt idx="54">
                  <c:v>14.318926136821933</c:v>
                </c:pt>
                <c:pt idx="55">
                  <c:v>14.318923649861659</c:v>
                </c:pt>
                <c:pt idx="56">
                  <c:v>14.318921162906358</c:v>
                </c:pt>
                <c:pt idx="57">
                  <c:v>14.318918675956034</c:v>
                </c:pt>
                <c:pt idx="58">
                  <c:v>14.318916189010682</c:v>
                </c:pt>
                <c:pt idx="59">
                  <c:v>14.318913702070303</c:v>
                </c:pt>
                <c:pt idx="60">
                  <c:v>14.318911215134898</c:v>
                </c:pt>
                <c:pt idx="61">
                  <c:v>14.318908728204466</c:v>
                </c:pt>
                <c:pt idx="62">
                  <c:v>14.318906241279009</c:v>
                </c:pt>
                <c:pt idx="63">
                  <c:v>14.318903754358525</c:v>
                </c:pt>
                <c:pt idx="64">
                  <c:v>14.318901267443014</c:v>
                </c:pt>
                <c:pt idx="65">
                  <c:v>14.318898780532477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337-4B99-9EA8-CE40898DC360}"/>
            </c:ext>
          </c:extLst>
        </c:ser>
        <c:ser>
          <c:idx val="5"/>
          <c:order val="6"/>
          <c:tx>
            <c:v>Jarðgerð WAM</c:v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Data'!$H$298:$BU$298</c:f>
              <c:numCache>
                <c:formatCode>0</c:formatCode>
                <c:ptCount val="66"/>
                <c:pt idx="33">
                  <c:v>3.0298550013473684</c:v>
                </c:pt>
                <c:pt idx="34" formatCode="0.0">
                  <c:v>2.9279885666091952</c:v>
                </c:pt>
                <c:pt idx="35" formatCode="0.0">
                  <c:v>2.852834302389708</c:v>
                </c:pt>
                <c:pt idx="36" formatCode="0.0">
                  <c:v>2.7776800381702205</c:v>
                </c:pt>
                <c:pt idx="37" formatCode="0.0">
                  <c:v>2.7025257739507329</c:v>
                </c:pt>
                <c:pt idx="38" formatCode="0.0">
                  <c:v>2.9313340252618749</c:v>
                </c:pt>
                <c:pt idx="39" formatCode="0.0">
                  <c:v>2.9262556847929226</c:v>
                </c:pt>
                <c:pt idx="40" formatCode="0.0">
                  <c:v>2.9262556847929226</c:v>
                </c:pt>
                <c:pt idx="41" formatCode="0.0">
                  <c:v>2.9262556847929226</c:v>
                </c:pt>
                <c:pt idx="42" formatCode="0.0">
                  <c:v>2.9262556847929226</c:v>
                </c:pt>
                <c:pt idx="43" formatCode="0.0">
                  <c:v>2.9262556847929226</c:v>
                </c:pt>
                <c:pt idx="44" formatCode="0.0">
                  <c:v>2.9262556847929226</c:v>
                </c:pt>
                <c:pt idx="45" formatCode="0.0">
                  <c:v>2.9262556847929226</c:v>
                </c:pt>
                <c:pt idx="46" formatCode="0.0">
                  <c:v>2.9262556847929226</c:v>
                </c:pt>
                <c:pt idx="47" formatCode="0.0">
                  <c:v>2.9262556847929226</c:v>
                </c:pt>
                <c:pt idx="48" formatCode="0.0">
                  <c:v>2.9262556847929226</c:v>
                </c:pt>
                <c:pt idx="49" formatCode="0.0">
                  <c:v>2.9262556847929226</c:v>
                </c:pt>
                <c:pt idx="50" formatCode="0.0">
                  <c:v>2.9262556847929226</c:v>
                </c:pt>
                <c:pt idx="51" formatCode="0.0">
                  <c:v>2.9262556847929226</c:v>
                </c:pt>
                <c:pt idx="52" formatCode="0.0">
                  <c:v>2.9262556847929226</c:v>
                </c:pt>
                <c:pt idx="53" formatCode="0.0">
                  <c:v>2.9262556847929226</c:v>
                </c:pt>
                <c:pt idx="54" formatCode="0.0">
                  <c:v>2.9262556847929226</c:v>
                </c:pt>
                <c:pt idx="55" formatCode="0.0">
                  <c:v>2.9262556847929226</c:v>
                </c:pt>
                <c:pt idx="56" formatCode="0.0">
                  <c:v>2.9262556847929226</c:v>
                </c:pt>
                <c:pt idx="57" formatCode="0.0">
                  <c:v>2.9262556847929226</c:v>
                </c:pt>
                <c:pt idx="58" formatCode="0.0">
                  <c:v>2.9262556847929226</c:v>
                </c:pt>
                <c:pt idx="59" formatCode="0.0">
                  <c:v>2.9262556847929226</c:v>
                </c:pt>
                <c:pt idx="60" formatCode="0.0">
                  <c:v>2.9262556847929226</c:v>
                </c:pt>
                <c:pt idx="61" formatCode="0.0">
                  <c:v>2.9262556847929226</c:v>
                </c:pt>
                <c:pt idx="62" formatCode="0.0">
                  <c:v>2.9262556847929226</c:v>
                </c:pt>
                <c:pt idx="63" formatCode="0.0">
                  <c:v>2.9262556847929226</c:v>
                </c:pt>
                <c:pt idx="64" formatCode="0.0">
                  <c:v>2.9262556847929226</c:v>
                </c:pt>
                <c:pt idx="65" formatCode="0.0">
                  <c:v>2.9262556847929226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37-4B99-9EA8-CE40898DC360}"/>
            </c:ext>
          </c:extLst>
        </c:ser>
        <c:ser>
          <c:idx val="7"/>
          <c:order val="7"/>
          <c:tx>
            <c:v>Urðun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Data'!$H$290:$BU$290</c:f>
              <c:numCache>
                <c:formatCode>0</c:formatCode>
                <c:ptCount val="66"/>
                <c:pt idx="33">
                  <c:v>201.26070771553427</c:v>
                </c:pt>
                <c:pt idx="34">
                  <c:v>167.25478885358501</c:v>
                </c:pt>
                <c:pt idx="35">
                  <c:v>149.51317383355135</c:v>
                </c:pt>
                <c:pt idx="36">
                  <c:v>133.73848826698719</c:v>
                </c:pt>
                <c:pt idx="37">
                  <c:v>121.53483401406143</c:v>
                </c:pt>
                <c:pt idx="38">
                  <c:v>117.19460457179039</c:v>
                </c:pt>
                <c:pt idx="39">
                  <c:v>117.0952561084481</c:v>
                </c:pt>
                <c:pt idx="40">
                  <c:v>116.26912541037305</c:v>
                </c:pt>
                <c:pt idx="41">
                  <c:v>106.73187959388324</c:v>
                </c:pt>
                <c:pt idx="42">
                  <c:v>103.43640588498505</c:v>
                </c:pt>
                <c:pt idx="43">
                  <c:v>100.92026649990916</c:v>
                </c:pt>
                <c:pt idx="44">
                  <c:v>99.097727841917461</c:v>
                </c:pt>
                <c:pt idx="45">
                  <c:v>97.893304773075229</c:v>
                </c:pt>
                <c:pt idx="46">
                  <c:v>96.908665264979277</c:v>
                </c:pt>
                <c:pt idx="47">
                  <c:v>91.36007944328469</c:v>
                </c:pt>
                <c:pt idx="48">
                  <c:v>86.257523253860157</c:v>
                </c:pt>
                <c:pt idx="49">
                  <c:v>81.557500192879075</c:v>
                </c:pt>
                <c:pt idx="50">
                  <c:v>77.221807529217159</c:v>
                </c:pt>
                <c:pt idx="51">
                  <c:v>73.216780979387167</c:v>
                </c:pt>
                <c:pt idx="52">
                  <c:v>69.512657084789879</c:v>
                </c:pt>
                <c:pt idx="53">
                  <c:v>66.083034150928469</c:v>
                </c:pt>
                <c:pt idx="54">
                  <c:v>62.904415782814567</c:v>
                </c:pt>
                <c:pt idx="55">
                  <c:v>59.955832151697052</c:v>
                </c:pt>
                <c:pt idx="56">
                  <c:v>57.218495793479171</c:v>
                </c:pt>
                <c:pt idx="57">
                  <c:v>54.67552608459733</c:v>
                </c:pt>
                <c:pt idx="58">
                  <c:v>52.311712234018493</c:v>
                </c:pt>
                <c:pt idx="59">
                  <c:v>50.115621276719686</c:v>
                </c:pt>
                <c:pt idx="60">
                  <c:v>48.076136432010131</c:v>
                </c:pt>
                <c:pt idx="61">
                  <c:v>46.18159444440542</c:v>
                </c:pt>
                <c:pt idx="62">
                  <c:v>44.42137482718384</c:v>
                </c:pt>
                <c:pt idx="63">
                  <c:v>42.785784586707287</c:v>
                </c:pt>
                <c:pt idx="64">
                  <c:v>41.265958222002702</c:v>
                </c:pt>
                <c:pt idx="65">
                  <c:v>39.853770724278384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337-4B99-9EA8-CE40898DC360}"/>
            </c:ext>
          </c:extLst>
        </c:ser>
        <c:ser>
          <c:idx val="8"/>
          <c:order val="8"/>
          <c:tx>
            <c:v>Jarðgerð WEM</c:v>
          </c:tx>
          <c:spPr>
            <a:ln w="28575" cap="rnd">
              <a:solidFill>
                <a:schemeClr val="accent3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Data'!$H$291:$BU$291</c:f>
              <c:numCache>
                <c:formatCode>0</c:formatCode>
                <c:ptCount val="66"/>
                <c:pt idx="33">
                  <c:v>3.0298550013473684</c:v>
                </c:pt>
                <c:pt idx="34" formatCode="0.0">
                  <c:v>2.9279885666091952</c:v>
                </c:pt>
                <c:pt idx="35" formatCode="0.0">
                  <c:v>2.852834302389708</c:v>
                </c:pt>
                <c:pt idx="36" formatCode="0.0">
                  <c:v>2.7776800381702205</c:v>
                </c:pt>
                <c:pt idx="37" formatCode="0.0">
                  <c:v>2.7025257739507329</c:v>
                </c:pt>
                <c:pt idx="38" formatCode="0.0">
                  <c:v>2.6273715097312458</c:v>
                </c:pt>
                <c:pt idx="39" formatCode="0.0">
                  <c:v>2.6222931692622935</c:v>
                </c:pt>
                <c:pt idx="40" formatCode="0.0">
                  <c:v>2.6222931692622935</c:v>
                </c:pt>
                <c:pt idx="41" formatCode="0.0">
                  <c:v>2.6222931692622935</c:v>
                </c:pt>
                <c:pt idx="42" formatCode="0.0">
                  <c:v>2.6222931692622935</c:v>
                </c:pt>
                <c:pt idx="43" formatCode="0.0">
                  <c:v>2.6222931692622935</c:v>
                </c:pt>
                <c:pt idx="44" formatCode="0.0">
                  <c:v>2.6222931692622935</c:v>
                </c:pt>
                <c:pt idx="45" formatCode="0.0">
                  <c:v>2.6222931692622935</c:v>
                </c:pt>
                <c:pt idx="46" formatCode="0.0">
                  <c:v>2.6222931692622935</c:v>
                </c:pt>
                <c:pt idx="47" formatCode="0.0">
                  <c:v>2.6222931692622935</c:v>
                </c:pt>
                <c:pt idx="48" formatCode="0.0">
                  <c:v>2.6222931692622935</c:v>
                </c:pt>
                <c:pt idx="49" formatCode="0.0">
                  <c:v>2.6222931692622935</c:v>
                </c:pt>
                <c:pt idx="50" formatCode="0.0">
                  <c:v>2.6222931692622935</c:v>
                </c:pt>
                <c:pt idx="51" formatCode="0.0">
                  <c:v>2.6222931692622935</c:v>
                </c:pt>
                <c:pt idx="52" formatCode="0.0">
                  <c:v>2.6222931692622935</c:v>
                </c:pt>
                <c:pt idx="53" formatCode="0.0">
                  <c:v>2.6222931692622935</c:v>
                </c:pt>
                <c:pt idx="54" formatCode="0.0">
                  <c:v>2.6222931692622935</c:v>
                </c:pt>
                <c:pt idx="55" formatCode="0.0">
                  <c:v>2.6222931692622935</c:v>
                </c:pt>
                <c:pt idx="56" formatCode="0.0">
                  <c:v>2.6222931692622935</c:v>
                </c:pt>
                <c:pt idx="57" formatCode="0.0">
                  <c:v>2.6222931692622935</c:v>
                </c:pt>
                <c:pt idx="58" formatCode="0.0">
                  <c:v>2.6222931692622935</c:v>
                </c:pt>
                <c:pt idx="59" formatCode="0.0">
                  <c:v>2.6222931692622935</c:v>
                </c:pt>
                <c:pt idx="60" formatCode="0.0">
                  <c:v>2.6222931692622935</c:v>
                </c:pt>
                <c:pt idx="61" formatCode="0.0">
                  <c:v>2.6222931692622935</c:v>
                </c:pt>
                <c:pt idx="62" formatCode="0.0">
                  <c:v>2.6222931692622935</c:v>
                </c:pt>
                <c:pt idx="63" formatCode="0.0">
                  <c:v>2.6222931692622935</c:v>
                </c:pt>
                <c:pt idx="64" formatCode="0.0">
                  <c:v>2.6222931692622935</c:v>
                </c:pt>
                <c:pt idx="65" formatCode="0.0">
                  <c:v>2.6222931692622935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37-4B99-9EA8-CE40898DC360}"/>
            </c:ext>
          </c:extLst>
        </c:ser>
        <c:ser>
          <c:idx val="9"/>
          <c:order val="9"/>
          <c:tx>
            <c:v>Brennsla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Data'!$H$292:$BU$292</c:f>
              <c:numCache>
                <c:formatCode>0</c:formatCode>
                <c:ptCount val="66"/>
                <c:pt idx="33">
                  <c:v>6.8078014722938942</c:v>
                </c:pt>
                <c:pt idx="34" formatCode="0.0">
                  <c:v>7.1639532056841801</c:v>
                </c:pt>
                <c:pt idx="35" formatCode="0.0">
                  <c:v>7.1639532056841801</c:v>
                </c:pt>
                <c:pt idx="36" formatCode="0.0">
                  <c:v>7.1639532056841801</c:v>
                </c:pt>
                <c:pt idx="37" formatCode="0.0">
                  <c:v>7.1639532056841801</c:v>
                </c:pt>
                <c:pt idx="38" formatCode="0.0">
                  <c:v>7.1639532056841801</c:v>
                </c:pt>
                <c:pt idx="39" formatCode="0.0">
                  <c:v>7.1639532056841801</c:v>
                </c:pt>
                <c:pt idx="40" formatCode="0.0">
                  <c:v>7.1639532056841801</c:v>
                </c:pt>
                <c:pt idx="41" formatCode="0.0">
                  <c:v>7.1639532056841801</c:v>
                </c:pt>
                <c:pt idx="42" formatCode="0.0">
                  <c:v>7.1639532056841801</c:v>
                </c:pt>
                <c:pt idx="43" formatCode="0.0">
                  <c:v>7.1639532056841801</c:v>
                </c:pt>
                <c:pt idx="44" formatCode="0.0">
                  <c:v>7.1639532056841801</c:v>
                </c:pt>
                <c:pt idx="45" formatCode="0.0">
                  <c:v>7.1639532056841801</c:v>
                </c:pt>
                <c:pt idx="46" formatCode="0.0">
                  <c:v>7.1639532056841801</c:v>
                </c:pt>
                <c:pt idx="47" formatCode="0.0">
                  <c:v>7.1639532056841801</c:v>
                </c:pt>
                <c:pt idx="48" formatCode="0.0">
                  <c:v>7.1639532056841801</c:v>
                </c:pt>
                <c:pt idx="49" formatCode="0.0">
                  <c:v>7.1639532056841801</c:v>
                </c:pt>
                <c:pt idx="50" formatCode="0.0">
                  <c:v>7.1639532056841801</c:v>
                </c:pt>
                <c:pt idx="51" formatCode="0.0">
                  <c:v>7.1639532056841801</c:v>
                </c:pt>
                <c:pt idx="52" formatCode="0.0">
                  <c:v>7.1639532056841801</c:v>
                </c:pt>
                <c:pt idx="53" formatCode="0.0">
                  <c:v>7.1639532056841801</c:v>
                </c:pt>
                <c:pt idx="54" formatCode="0.0">
                  <c:v>7.1639532056841801</c:v>
                </c:pt>
                <c:pt idx="55" formatCode="0.0">
                  <c:v>7.1639532056841801</c:v>
                </c:pt>
                <c:pt idx="56" formatCode="0.0">
                  <c:v>7.1639532056841801</c:v>
                </c:pt>
                <c:pt idx="57" formatCode="0.0">
                  <c:v>7.1639532056841801</c:v>
                </c:pt>
                <c:pt idx="58" formatCode="0.0">
                  <c:v>7.1639532056841801</c:v>
                </c:pt>
                <c:pt idx="59" formatCode="0.0">
                  <c:v>7.1639532056841801</c:v>
                </c:pt>
                <c:pt idx="60" formatCode="0.0">
                  <c:v>7.1639532056841801</c:v>
                </c:pt>
                <c:pt idx="61" formatCode="0.0">
                  <c:v>7.1639532056841801</c:v>
                </c:pt>
                <c:pt idx="62" formatCode="0.0">
                  <c:v>7.1639532056841801</c:v>
                </c:pt>
                <c:pt idx="63" formatCode="0.0">
                  <c:v>7.1639532056841801</c:v>
                </c:pt>
                <c:pt idx="64" formatCode="0.0">
                  <c:v>7.1639532056841801</c:v>
                </c:pt>
                <c:pt idx="65" formatCode="0.0">
                  <c:v>7.1639532056841801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337-4B99-9EA8-CE40898DC360}"/>
            </c:ext>
          </c:extLst>
        </c:ser>
        <c:ser>
          <c:idx val="10"/>
          <c:order val="10"/>
          <c:tx>
            <c:v>Fráveita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Data'!$H$293:$BU$293</c:f>
              <c:numCache>
                <c:formatCode>0</c:formatCode>
                <c:ptCount val="66"/>
                <c:pt idx="33">
                  <c:v>22.076223064578009</c:v>
                </c:pt>
                <c:pt idx="34">
                  <c:v>20.84797983316783</c:v>
                </c:pt>
                <c:pt idx="35">
                  <c:v>21.0669077361595</c:v>
                </c:pt>
                <c:pt idx="36">
                  <c:v>21.316270885613051</c:v>
                </c:pt>
                <c:pt idx="37">
                  <c:v>21.56769054795889</c:v>
                </c:pt>
                <c:pt idx="38">
                  <c:v>21.819639968771096</c:v>
                </c:pt>
                <c:pt idx="39">
                  <c:v>22.071807565513769</c:v>
                </c:pt>
                <c:pt idx="40">
                  <c:v>22.323196274072011</c:v>
                </c:pt>
                <c:pt idx="41">
                  <c:v>22.537183621068699</c:v>
                </c:pt>
                <c:pt idx="42">
                  <c:v>22.749863084988487</c:v>
                </c:pt>
                <c:pt idx="43">
                  <c:v>22.960331076477249</c:v>
                </c:pt>
                <c:pt idx="44">
                  <c:v>23.16768400618087</c:v>
                </c:pt>
                <c:pt idx="45">
                  <c:v>23.371797241084991</c:v>
                </c:pt>
                <c:pt idx="46">
                  <c:v>23.572390356907292</c:v>
                </c:pt>
                <c:pt idx="47">
                  <c:v>23.768372814772121</c:v>
                </c:pt>
                <c:pt idx="48">
                  <c:v>23.959370715636382</c:v>
                </c:pt>
                <c:pt idx="49">
                  <c:v>24.145726800289584</c:v>
                </c:pt>
                <c:pt idx="50">
                  <c:v>24.327036011435037</c:v>
                </c:pt>
                <c:pt idx="51">
                  <c:v>24.506446501112322</c:v>
                </c:pt>
                <c:pt idx="52">
                  <c:v>24.680521008148805</c:v>
                </c:pt>
                <c:pt idx="53">
                  <c:v>24.848168993668832</c:v>
                </c:pt>
                <c:pt idx="54">
                  <c:v>25.009670881954705</c:v>
                </c:pt>
                <c:pt idx="55">
                  <c:v>25.165213622527975</c:v>
                </c:pt>
                <c:pt idx="56">
                  <c:v>25.315358063953266</c:v>
                </c:pt>
                <c:pt idx="57">
                  <c:v>25.460353472259296</c:v>
                </c:pt>
                <c:pt idx="58">
                  <c:v>25.599638998881446</c:v>
                </c:pt>
                <c:pt idx="59">
                  <c:v>25.733027694298165</c:v>
                </c:pt>
                <c:pt idx="60">
                  <c:v>25.861329673102816</c:v>
                </c:pt>
                <c:pt idx="61">
                  <c:v>25.976543605155218</c:v>
                </c:pt>
                <c:pt idx="62">
                  <c:v>26.08718927341268</c:v>
                </c:pt>
                <c:pt idx="63">
                  <c:v>26.193266677875187</c:v>
                </c:pt>
                <c:pt idx="64">
                  <c:v>26.294838135049933</c:v>
                </c:pt>
                <c:pt idx="65">
                  <c:v>26.391934803190491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337-4B99-9EA8-CE40898DC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  <c:max val="4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7494212962962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75565064989638786"/>
          <c:y val="0.34614814814814815"/>
          <c:w val="0.21863768942262518"/>
          <c:h val="0.298884259259259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66013426264583E-2"/>
          <c:y val="3.2337962962962964E-2"/>
          <c:w val="0.63620742807118424"/>
          <c:h val="0.88088796296296301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Data'!$D$309</c:f>
              <c:strCache>
                <c:ptCount val="1"/>
                <c:pt idx="0">
                  <c:v>Alþjóðaflug</c:v>
                </c:pt>
              </c:strCache>
            </c:strRef>
          </c:tx>
          <c:spPr>
            <a:ln w="28575" cap="rnd">
              <a:solidFill>
                <a:schemeClr val="tx1">
                  <a:lumMod val="90000"/>
                  <a:lumOff val="1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Data'!$H$309:$AV$309</c15:sqref>
                  </c15:fullRef>
                </c:ext>
              </c:extLst>
              <c:f>'Talnagögn | Numerical Data'!$H$309:$AO$309</c:f>
              <c:numCache>
                <c:formatCode>0</c:formatCode>
                <c:ptCount val="34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FC-4376-9E32-C7EE64592B32}"/>
            </c:ext>
          </c:extLst>
        </c:ser>
        <c:ser>
          <c:idx val="1"/>
          <c:order val="1"/>
          <c:tx>
            <c:strRef>
              <c:f>'Talnagögn | Numerical Data'!$D$310</c:f>
              <c:strCache>
                <c:ptCount val="1"/>
                <c:pt idx="0">
                  <c:v>Alþjóðasiglingar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Data'!$H$310:$AV$310</c15:sqref>
                  </c15:fullRef>
                </c:ext>
              </c:extLst>
              <c:f>'Talnagögn | Numerical Data'!$H$310:$AO$310</c:f>
              <c:numCache>
                <c:formatCode>0</c:formatCode>
                <c:ptCount val="34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FC-4376-9E32-C7EE64592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0444872"/>
        <c:axId val="1010443072"/>
      </c:line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00217672183589"/>
          <c:y val="0.40543518518518518"/>
          <c:w val="0.16288288238061577"/>
          <c:h val="0.168550925925925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2691768256099767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Data'!$D$309</c:f>
              <c:strCache>
                <c:ptCount val="1"/>
                <c:pt idx="0">
                  <c:v>Alþjóðaflug</c:v>
                </c:pt>
              </c:strCache>
            </c:strRef>
          </c:tx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Data'!$H$309:$AO$309</c:f>
              <c:numCache>
                <c:formatCode>0</c:formatCode>
                <c:ptCount val="34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E4-4265-ABBD-1C68B874022D}"/>
            </c:ext>
          </c:extLst>
        </c:ser>
        <c:ser>
          <c:idx val="2"/>
          <c:order val="1"/>
          <c:tx>
            <c:strRef>
              <c:f>'Talnagögn | Numerical Data'!$D$310</c:f>
              <c:strCache>
                <c:ptCount val="1"/>
                <c:pt idx="0">
                  <c:v>Alþjóðasiglingar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Data'!$H$310:$AO$310</c:f>
              <c:numCache>
                <c:formatCode>0</c:formatCode>
                <c:ptCount val="34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E4-4265-ABBD-1C68B874022D}"/>
            </c:ext>
          </c:extLst>
        </c:ser>
        <c:ser>
          <c:idx val="0"/>
          <c:order val="2"/>
          <c:tx>
            <c:v>Flug WEM</c:v>
          </c:tx>
          <c:spPr>
            <a:ln>
              <a:solidFill>
                <a:schemeClr val="tx1">
                  <a:lumMod val="90000"/>
                  <a:lumOff val="1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Data'!$H$314:$BU$314</c:f>
              <c:numCache>
                <c:formatCode>0</c:formatCode>
                <c:ptCount val="66"/>
                <c:pt idx="33">
                  <c:v>967.65275881202047</c:v>
                </c:pt>
                <c:pt idx="34">
                  <c:v>1038.9249107999999</c:v>
                </c:pt>
                <c:pt idx="35">
                  <c:v>1042.4197652400001</c:v>
                </c:pt>
                <c:pt idx="36">
                  <c:v>1110.0928557599998</c:v>
                </c:pt>
                <c:pt idx="37">
                  <c:v>1176.49509012</c:v>
                </c:pt>
                <c:pt idx="38">
                  <c:v>1242.2618964000001</c:v>
                </c:pt>
                <c:pt idx="39">
                  <c:v>1306.7578465200002</c:v>
                </c:pt>
                <c:pt idx="40">
                  <c:v>1369.98294048</c:v>
                </c:pt>
                <c:pt idx="41">
                  <c:v>1385.55092844</c:v>
                </c:pt>
                <c:pt idx="42">
                  <c:v>1400.1657742800003</c:v>
                </c:pt>
                <c:pt idx="43">
                  <c:v>1414.14519204</c:v>
                </c:pt>
                <c:pt idx="44">
                  <c:v>1427.8068957599999</c:v>
                </c:pt>
                <c:pt idx="45">
                  <c:v>1440.51545736</c:v>
                </c:pt>
                <c:pt idx="46">
                  <c:v>1452.9063049200004</c:v>
                </c:pt>
                <c:pt idx="47">
                  <c:v>1464.3440103599999</c:v>
                </c:pt>
                <c:pt idx="48">
                  <c:v>1475.46400176</c:v>
                </c:pt>
                <c:pt idx="49">
                  <c:v>1485.94856508</c:v>
                </c:pt>
                <c:pt idx="50">
                  <c:v>1495.47998628</c:v>
                </c:pt>
                <c:pt idx="51">
                  <c:v>1511.3656882800001</c:v>
                </c:pt>
                <c:pt idx="52">
                  <c:v>1526.6159622</c:v>
                </c:pt>
                <c:pt idx="53">
                  <c:v>1540.9130939999998</c:v>
                </c:pt>
                <c:pt idx="54">
                  <c:v>1554.8925117599999</c:v>
                </c:pt>
                <c:pt idx="55">
                  <c:v>1567.9187874000002</c:v>
                </c:pt>
                <c:pt idx="56">
                  <c:v>1580.6273490000003</c:v>
                </c:pt>
                <c:pt idx="57">
                  <c:v>1592.7004825200004</c:v>
                </c:pt>
                <c:pt idx="58">
                  <c:v>1603.82047392</c:v>
                </c:pt>
                <c:pt idx="59">
                  <c:v>1614.6227512800001</c:v>
                </c:pt>
                <c:pt idx="60">
                  <c:v>1624.7896005600001</c:v>
                </c:pt>
                <c:pt idx="61">
                  <c:v>1625.74274268</c:v>
                </c:pt>
                <c:pt idx="62">
                  <c:v>1626.3781707600003</c:v>
                </c:pt>
                <c:pt idx="63">
                  <c:v>1626.3781707600003</c:v>
                </c:pt>
                <c:pt idx="64">
                  <c:v>1626.3781707600003</c:v>
                </c:pt>
                <c:pt idx="65">
                  <c:v>1626.0604567200003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E4-4265-ABBD-1C68B874022D}"/>
            </c:ext>
          </c:extLst>
        </c:ser>
        <c:ser>
          <c:idx val="3"/>
          <c:order val="3"/>
          <c:tx>
            <c:v>Flug WAM</c:v>
          </c:tx>
          <c:spPr>
            <a:ln>
              <a:solidFill>
                <a:schemeClr val="tx1">
                  <a:lumMod val="90000"/>
                  <a:lumOff val="1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Data'!$H$319:$BU$319</c:f>
              <c:numCache>
                <c:formatCode>0</c:formatCode>
                <c:ptCount val="66"/>
                <c:pt idx="33">
                  <c:v>967.65275881202047</c:v>
                </c:pt>
                <c:pt idx="34">
                  <c:v>1038.9249107999999</c:v>
                </c:pt>
                <c:pt idx="35">
                  <c:v>1042.4197652400001</c:v>
                </c:pt>
                <c:pt idx="36">
                  <c:v>1088.057245878</c:v>
                </c:pt>
                <c:pt idx="37">
                  <c:v>1153.142312958</c:v>
                </c:pt>
                <c:pt idx="38">
                  <c:v>1217.6039262059999</c:v>
                </c:pt>
                <c:pt idx="39">
                  <c:v>1280.8186317900002</c:v>
                </c:pt>
                <c:pt idx="40">
                  <c:v>1288.404635958</c:v>
                </c:pt>
                <c:pt idx="41">
                  <c:v>1303.044815322</c:v>
                </c:pt>
                <c:pt idx="42">
                  <c:v>1316.789450964</c:v>
                </c:pt>
                <c:pt idx="43">
                  <c:v>1329.9375825540001</c:v>
                </c:pt>
                <c:pt idx="44">
                  <c:v>1342.786280652</c:v>
                </c:pt>
                <c:pt idx="45">
                  <c:v>1154.5867394279999</c:v>
                </c:pt>
                <c:pt idx="46">
                  <c:v>1164.5186885460002</c:v>
                </c:pt>
                <c:pt idx="47">
                  <c:v>1173.6854902079999</c:v>
                </c:pt>
                <c:pt idx="48">
                  <c:v>1182.5982405719999</c:v>
                </c:pt>
                <c:pt idx="49">
                  <c:v>1191.00288834</c:v>
                </c:pt>
                <c:pt idx="50">
                  <c:v>990.85727340000005</c:v>
                </c:pt>
                <c:pt idx="51">
                  <c:v>1001.35971356544</c:v>
                </c:pt>
                <c:pt idx="52">
                  <c:v>1011.4390061352</c:v>
                </c:pt>
                <c:pt idx="53">
                  <c:v>1020.8898379259999</c:v>
                </c:pt>
                <c:pt idx="54">
                  <c:v>1030.1259200299201</c:v>
                </c:pt>
                <c:pt idx="55">
                  <c:v>914.18883013799984</c:v>
                </c:pt>
                <c:pt idx="56">
                  <c:v>921.56158308599993</c:v>
                </c:pt>
                <c:pt idx="57">
                  <c:v>928.56366047808001</c:v>
                </c:pt>
                <c:pt idx="58">
                  <c:v>935.0115595819201</c:v>
                </c:pt>
                <c:pt idx="59">
                  <c:v>941.27242260743981</c:v>
                </c:pt>
                <c:pt idx="60">
                  <c:v>495.16624273679986</c:v>
                </c:pt>
                <c:pt idx="61">
                  <c:v>495.41254931952</c:v>
                </c:pt>
                <c:pt idx="62">
                  <c:v>495.56539181447988</c:v>
                </c:pt>
                <c:pt idx="63">
                  <c:v>495.5224094143199</c:v>
                </c:pt>
                <c:pt idx="64">
                  <c:v>495.47942701415991</c:v>
                </c:pt>
                <c:pt idx="65">
                  <c:v>495.34006253399991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E4-4265-ABBD-1C68B874022D}"/>
            </c:ext>
          </c:extLst>
        </c:ser>
        <c:ser>
          <c:idx val="4"/>
          <c:order val="4"/>
          <c:tx>
            <c:v>Skip WEM</c:v>
          </c:tx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Data'!$H$315:$BU$315</c:f>
              <c:numCache>
                <c:formatCode>0</c:formatCode>
                <c:ptCount val="66"/>
                <c:pt idx="33">
                  <c:v>332.63504422233115</c:v>
                </c:pt>
                <c:pt idx="34">
                  <c:v>310.26310266713148</c:v>
                </c:pt>
                <c:pt idx="35">
                  <c:v>315.36219905905949</c:v>
                </c:pt>
                <c:pt idx="36">
                  <c:v>330.03065475909</c:v>
                </c:pt>
                <c:pt idx="37">
                  <c:v>344.05472503202611</c:v>
                </c:pt>
                <c:pt idx="38">
                  <c:v>357.11377235945463</c:v>
                </c:pt>
                <c:pt idx="39">
                  <c:v>369.51910308898437</c:v>
                </c:pt>
                <c:pt idx="40">
                  <c:v>380.62944218378874</c:v>
                </c:pt>
                <c:pt idx="41">
                  <c:v>375.74884453010759</c:v>
                </c:pt>
                <c:pt idx="42">
                  <c:v>376.11198011976478</c:v>
                </c:pt>
                <c:pt idx="43">
                  <c:v>376.16283671699972</c:v>
                </c:pt>
                <c:pt idx="44">
                  <c:v>375.1982368550776</c:v>
                </c:pt>
                <c:pt idx="45">
                  <c:v>373.76051474718793</c:v>
                </c:pt>
                <c:pt idx="46">
                  <c:v>371.12494922631015</c:v>
                </c:pt>
                <c:pt idx="47">
                  <c:v>367.79053898750453</c:v>
                </c:pt>
                <c:pt idx="48">
                  <c:v>363.60884416636657</c:v>
                </c:pt>
                <c:pt idx="49">
                  <c:v>357.82108199065351</c:v>
                </c:pt>
                <c:pt idx="50">
                  <c:v>350.86139102297676</c:v>
                </c:pt>
                <c:pt idx="51">
                  <c:v>345.36924680789156</c:v>
                </c:pt>
                <c:pt idx="52">
                  <c:v>338.15503473278699</c:v>
                </c:pt>
                <c:pt idx="53">
                  <c:v>329.02111910593999</c:v>
                </c:pt>
                <c:pt idx="54">
                  <c:v>317.52658296964336</c:v>
                </c:pt>
                <c:pt idx="55">
                  <c:v>303.84571805924156</c:v>
                </c:pt>
                <c:pt idx="56">
                  <c:v>287.73753563441835</c:v>
                </c:pt>
                <c:pt idx="57">
                  <c:v>269.57710763728124</c:v>
                </c:pt>
                <c:pt idx="58">
                  <c:v>249.4353110713887</c:v>
                </c:pt>
                <c:pt idx="59">
                  <c:v>227.94698327928384</c:v>
                </c:pt>
                <c:pt idx="60">
                  <c:v>205.64076420338461</c:v>
                </c:pt>
                <c:pt idx="61">
                  <c:v>181.97841391092206</c:v>
                </c:pt>
                <c:pt idx="62">
                  <c:v>158.99089970783635</c:v>
                </c:pt>
                <c:pt idx="63">
                  <c:v>137.21103937298312</c:v>
                </c:pt>
                <c:pt idx="64">
                  <c:v>117.06923165112839</c:v>
                </c:pt>
                <c:pt idx="65">
                  <c:v>98.775374014871886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E4-4265-ABBD-1C68B8740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3501354448341849"/>
          <c:y val="0.416184199586559"/>
          <c:w val="0.16918519540209312"/>
          <c:h val="0.1906101671749358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849117878431609E-2"/>
          <c:y val="3.1096001615122316E-2"/>
          <c:w val="0.54674107101944058"/>
          <c:h val="0.885462541337982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Data'!$E$388</c:f>
              <c:strCache>
                <c:ptCount val="1"/>
                <c:pt idx="0">
                  <c:v>Road Transport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Data'!$W$388:$AV$388</c15:sqref>
                  </c15:fullRef>
                </c:ext>
              </c:extLst>
              <c:f>'Talnagögn | Numerical Data'!$W$388:$AO$388</c:f>
              <c:numCache>
                <c:formatCode>0</c:formatCode>
                <c:ptCount val="19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951.38401673442957</c:v>
                </c:pt>
                <c:pt idx="13">
                  <c:v>976.87494552460259</c:v>
                </c:pt>
                <c:pt idx="14">
                  <c:v>956.41207127039218</c:v>
                </c:pt>
                <c:pt idx="15">
                  <c:v>830.28702289015064</c:v>
                </c:pt>
                <c:pt idx="16">
                  <c:v>859.18959264190892</c:v>
                </c:pt>
                <c:pt idx="17">
                  <c:v>926.01224577878793</c:v>
                </c:pt>
                <c:pt idx="18">
                  <c:v>921.28481276391403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83-4EBF-9098-A04DE9567555}"/>
            </c:ext>
          </c:extLst>
        </c:ser>
        <c:ser>
          <c:idx val="1"/>
          <c:order val="1"/>
          <c:tx>
            <c:strRef>
              <c:f>'Talnagögn | Numerical Data'!$E$389</c:f>
              <c:strCache>
                <c:ptCount val="1"/>
                <c:pt idx="0">
                  <c:v>Fishing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Data'!$W$389:$AV$389</c15:sqref>
                  </c15:fullRef>
                </c:ext>
              </c:extLst>
              <c:f>'Talnagögn | Numerical Data'!$W$389:$AO$389</c:f>
              <c:numCache>
                <c:formatCode>0</c:formatCode>
                <c:ptCount val="19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83-4EBF-9098-A04DE9567555}"/>
            </c:ext>
          </c:extLst>
        </c:ser>
        <c:ser>
          <c:idx val="2"/>
          <c:order val="2"/>
          <c:tx>
            <c:strRef>
              <c:f>'Talnagögn | Numerical Data'!$E$390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Data'!$W$390:$AV$390</c15:sqref>
                  </c15:fullRef>
                </c:ext>
              </c:extLst>
              <c:f>'Talnagögn | Numerical Data'!$W$390:$AO$390</c:f>
              <c:numCache>
                <c:formatCode>0</c:formatCode>
                <c:ptCount val="19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83-4EBF-9098-A04DE9567555}"/>
            </c:ext>
          </c:extLst>
        </c:ser>
        <c:ser>
          <c:idx val="3"/>
          <c:order val="3"/>
          <c:tx>
            <c:strRef>
              <c:f>'Talnagögn | Numerical Data'!$E$391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Data'!$W$391:$AV$391</c15:sqref>
                  </c15:fullRef>
                </c:ext>
              </c:extLst>
              <c:f>'Talnagögn | Numerical Data'!$W$391:$AO$391</c:f>
              <c:numCache>
                <c:formatCode>0</c:formatCode>
                <c:ptCount val="19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229.1106888659962</c:v>
                </c:pt>
                <c:pt idx="16">
                  <c:v>225.01508866447509</c:v>
                </c:pt>
                <c:pt idx="17">
                  <c:v>214.74507863588011</c:v>
                </c:pt>
                <c:pt idx="18">
                  <c:v>201.26070771553427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83-4EBF-9098-A04DE9567555}"/>
            </c:ext>
          </c:extLst>
        </c:ser>
        <c:ser>
          <c:idx val="4"/>
          <c:order val="4"/>
          <c:tx>
            <c:strRef>
              <c:f>'Talnagögn | Numerical Data'!$E$392</c:f>
              <c:strCache>
                <c:ptCount val="1"/>
                <c:pt idx="0">
                  <c:v>F-Gases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Data'!$W$392:$AV$392</c15:sqref>
                  </c15:fullRef>
                </c:ext>
              </c:extLst>
              <c:f>'Talnagögn | Numerical Data'!$W$392:$AO$392</c:f>
              <c:numCache>
                <c:formatCode>0</c:formatCode>
                <c:ptCount val="19"/>
                <c:pt idx="0">
                  <c:v>57.201241406144838</c:v>
                </c:pt>
                <c:pt idx="1">
                  <c:v>66.268728117954964</c:v>
                </c:pt>
                <c:pt idx="2">
                  <c:v>66.94139885551283</c:v>
                </c:pt>
                <c:pt idx="3">
                  <c:v>65.619674949677176</c:v>
                </c:pt>
                <c:pt idx="4">
                  <c:v>78.815684882158905</c:v>
                </c:pt>
                <c:pt idx="5">
                  <c:v>106.63787846935243</c:v>
                </c:pt>
                <c:pt idx="6">
                  <c:v>131.33347009246177</c:v>
                </c:pt>
                <c:pt idx="7">
                  <c:v>136.5156278242512</c:v>
                </c:pt>
                <c:pt idx="8">
                  <c:v>166.67301783528774</c:v>
                </c:pt>
                <c:pt idx="9">
                  <c:v>164.47973841133989</c:v>
                </c:pt>
                <c:pt idx="10">
                  <c:v>156.82957565208963</c:v>
                </c:pt>
                <c:pt idx="11">
                  <c:v>173.66618826618588</c:v>
                </c:pt>
                <c:pt idx="12">
                  <c:v>164.60973006017312</c:v>
                </c:pt>
                <c:pt idx="13">
                  <c:v>182.49465783600516</c:v>
                </c:pt>
                <c:pt idx="14">
                  <c:v>194.40775708209762</c:v>
                </c:pt>
                <c:pt idx="15">
                  <c:v>198.16685581224471</c:v>
                </c:pt>
                <c:pt idx="16">
                  <c:v>162.47594201837697</c:v>
                </c:pt>
                <c:pt idx="17">
                  <c:v>133.26429206158915</c:v>
                </c:pt>
                <c:pt idx="18">
                  <c:v>124.61138001256812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83-4EBF-9098-A04DE9567555}"/>
            </c:ext>
          </c:extLst>
        </c:ser>
        <c:ser>
          <c:idx val="5"/>
          <c:order val="5"/>
          <c:tx>
            <c:strRef>
              <c:f>'Talnagögn | Numerical Data'!$E$393</c:f>
              <c:strCache>
                <c:ptCount val="1"/>
                <c:pt idx="0">
                  <c:v>Geothermal 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Data'!$W$393:$AV$393</c15:sqref>
                  </c15:fullRef>
                </c:ext>
              </c:extLst>
              <c:f>'Talnagögn | Numerical Data'!$W$393:$AO$393</c:f>
              <c:numCache>
                <c:formatCode>0</c:formatCode>
                <c:ptCount val="19"/>
                <c:pt idx="0">
                  <c:v>119.43739330616143</c:v>
                </c:pt>
                <c:pt idx="1">
                  <c:v>129.4591322935857</c:v>
                </c:pt>
                <c:pt idx="2">
                  <c:v>150.1365476380019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183.428</c:v>
                </c:pt>
                <c:pt idx="7">
                  <c:v>175.14867999999998</c:v>
                </c:pt>
                <c:pt idx="8">
                  <c:v>177.02600000000001</c:v>
                </c:pt>
                <c:pt idx="9">
                  <c:v>187.44652000000002</c:v>
                </c:pt>
                <c:pt idx="10">
                  <c:v>167.55332000000001</c:v>
                </c:pt>
                <c:pt idx="11">
                  <c:v>152.1463984264463</c:v>
                </c:pt>
                <c:pt idx="12">
                  <c:v>149.39019999999999</c:v>
                </c:pt>
                <c:pt idx="13">
                  <c:v>159.285</c:v>
                </c:pt>
                <c:pt idx="14">
                  <c:v>166.61846041329147</c:v>
                </c:pt>
                <c:pt idx="15">
                  <c:v>179.18884</c:v>
                </c:pt>
                <c:pt idx="16">
                  <c:v>166.39276267328282</c:v>
                </c:pt>
                <c:pt idx="17">
                  <c:v>178.14378461355247</c:v>
                </c:pt>
                <c:pt idx="18">
                  <c:v>176.69460000000001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83-4EBF-9098-A04DE9567555}"/>
            </c:ext>
          </c:extLst>
        </c:ser>
        <c:ser>
          <c:idx val="6"/>
          <c:order val="6"/>
          <c:tx>
            <c:strRef>
              <c:f>'Talnagögn | Numerical Data'!$E$394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Data'!$W$394:$AV$394</c15:sqref>
                  </c15:fullRef>
                </c:ext>
              </c:extLst>
              <c:f>'Talnagögn | Numerical Data'!$W$394:$AO$394</c:f>
              <c:numCache>
                <c:formatCode>0</c:formatCode>
                <c:ptCount val="19"/>
                <c:pt idx="0">
                  <c:v>236.89254361749528</c:v>
                </c:pt>
                <c:pt idx="1">
                  <c:v>214.30164332811569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116.66251837871671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117.37447230447313</c:v>
                </c:pt>
                <c:pt idx="10">
                  <c:v>116.13287890779706</c:v>
                </c:pt>
                <c:pt idx="11">
                  <c:v>134.94854641811298</c:v>
                </c:pt>
                <c:pt idx="12">
                  <c:v>138.05064207733514</c:v>
                </c:pt>
                <c:pt idx="13">
                  <c:v>109.98053877254956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83-4EBF-9098-A04DE9567555}"/>
            </c:ext>
          </c:extLst>
        </c:ser>
        <c:ser>
          <c:idx val="7"/>
          <c:order val="7"/>
          <c:tx>
            <c:strRef>
              <c:f>'Talnagögn | Numerical Data'!$E$398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rgbClr val="7FB9D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Data'!$W$398:$AV$398</c15:sqref>
                  </c15:fullRef>
                </c:ext>
              </c:extLst>
              <c:f>'Talnagögn | Numerical Data'!$W$398:$AO$398</c:f>
              <c:numCache>
                <c:formatCode>0</c:formatCode>
                <c:ptCount val="19"/>
                <c:pt idx="0">
                  <c:v>324.38136427342397</c:v>
                </c:pt>
                <c:pt idx="1">
                  <c:v>368.46511019675881</c:v>
                </c:pt>
                <c:pt idx="2">
                  <c:v>376.21944265432649</c:v>
                </c:pt>
                <c:pt idx="3">
                  <c:v>321.82865872057209</c:v>
                </c:pt>
                <c:pt idx="4">
                  <c:v>220.44422569749622</c:v>
                </c:pt>
                <c:pt idx="5">
                  <c:v>183.37563546198226</c:v>
                </c:pt>
                <c:pt idx="6">
                  <c:v>180.91295175563801</c:v>
                </c:pt>
                <c:pt idx="7">
                  <c:v>145.37280446918339</c:v>
                </c:pt>
                <c:pt idx="8">
                  <c:v>136.68905205618466</c:v>
                </c:pt>
                <c:pt idx="9">
                  <c:v>109.94897402419247</c:v>
                </c:pt>
                <c:pt idx="10">
                  <c:v>139.0506016209979</c:v>
                </c:pt>
                <c:pt idx="11">
                  <c:v>130.11755013705033</c:v>
                </c:pt>
                <c:pt idx="12">
                  <c:v>113.33545964808491</c:v>
                </c:pt>
                <c:pt idx="13">
                  <c:v>128.51091114945939</c:v>
                </c:pt>
                <c:pt idx="14">
                  <c:v>131.29781967015788</c:v>
                </c:pt>
                <c:pt idx="15">
                  <c:v>107.36426061561815</c:v>
                </c:pt>
                <c:pt idx="16">
                  <c:v>111.25534894944394</c:v>
                </c:pt>
                <c:pt idx="17">
                  <c:v>178.46149735464815</c:v>
                </c:pt>
                <c:pt idx="18">
                  <c:v>134.7220972258574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183-4EBF-9098-A04DE9567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4840800"/>
        <c:axId val="1134837560"/>
      </c:ba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7359781121751026E-3"/>
              <c:y val="0.23907928048984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6429339503535545"/>
          <c:y val="0.2352097555524838"/>
          <c:w val="0.28239356161161328"/>
          <c:h val="0.529580266303753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67767326281004E-2"/>
          <c:y val="3.1116115229857216E-2"/>
          <c:w val="0.54414145626717803"/>
          <c:h val="0.88538845585442916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Data'!$E$388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Data'!$W$388:$AV$388</c15:sqref>
                  </c15:fullRef>
                </c:ext>
              </c:extLst>
              <c:f>'Talnagögn | Numerical Data'!$W$388:$AO$388</c:f>
              <c:numCache>
                <c:formatCode>0</c:formatCode>
                <c:ptCount val="19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951.38401673442957</c:v>
                </c:pt>
                <c:pt idx="13">
                  <c:v>976.87494552460259</c:v>
                </c:pt>
                <c:pt idx="14">
                  <c:v>956.41207127039218</c:v>
                </c:pt>
                <c:pt idx="15">
                  <c:v>830.28702289015064</c:v>
                </c:pt>
                <c:pt idx="16">
                  <c:v>859.18959264190892</c:v>
                </c:pt>
                <c:pt idx="17">
                  <c:v>926.01224577878793</c:v>
                </c:pt>
                <c:pt idx="18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A-4641-AD76-3A12EB4EB42A}"/>
            </c:ext>
          </c:extLst>
        </c:ser>
        <c:ser>
          <c:idx val="2"/>
          <c:order val="1"/>
          <c:tx>
            <c:strRef>
              <c:f>'Talnagögn | Numerical Data'!$E$390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Data'!$W$390:$AV$390</c15:sqref>
                  </c15:fullRef>
                </c:ext>
              </c:extLst>
              <c:f>'Talnagögn | Numerical Data'!$W$390:$AO$390</c:f>
              <c:numCache>
                <c:formatCode>0</c:formatCode>
                <c:ptCount val="19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7A-4641-AD76-3A12EB4EB42A}"/>
            </c:ext>
          </c:extLst>
        </c:ser>
        <c:ser>
          <c:idx val="1"/>
          <c:order val="2"/>
          <c:tx>
            <c:strRef>
              <c:f>'Talnagögn | Numerical Data'!$E$389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Data'!$W$389:$AV$389</c15:sqref>
                  </c15:fullRef>
                </c:ext>
              </c:extLst>
              <c:f>'Talnagögn | Numerical Data'!$W$389:$AO$389</c:f>
              <c:numCache>
                <c:formatCode>0</c:formatCode>
                <c:ptCount val="19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7A-4641-AD76-3A12EB4EB42A}"/>
            </c:ext>
          </c:extLst>
        </c:ser>
        <c:ser>
          <c:idx val="3"/>
          <c:order val="3"/>
          <c:tx>
            <c:strRef>
              <c:f>'Talnagögn | Numerical Data'!$E$391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Data'!$W$391:$AV$391</c15:sqref>
                  </c15:fullRef>
                </c:ext>
              </c:extLst>
              <c:f>'Talnagögn | Numerical Data'!$W$391:$AO$391</c:f>
              <c:numCache>
                <c:formatCode>0</c:formatCode>
                <c:ptCount val="19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229.1106888659962</c:v>
                </c:pt>
                <c:pt idx="16">
                  <c:v>225.01508866447509</c:v>
                </c:pt>
                <c:pt idx="17">
                  <c:v>214.74507863588011</c:v>
                </c:pt>
                <c:pt idx="18">
                  <c:v>201.26070771553427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7A-4641-AD76-3A12EB4EB42A}"/>
            </c:ext>
          </c:extLst>
        </c:ser>
        <c:ser>
          <c:idx val="5"/>
          <c:order val="4"/>
          <c:tx>
            <c:strRef>
              <c:f>'Talnagögn | Numerical Data'!$E$393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Data'!$W$393:$AV$393</c15:sqref>
                  </c15:fullRef>
                </c:ext>
              </c:extLst>
              <c:f>'Talnagögn | Numerical Data'!$W$393:$AO$393</c:f>
              <c:numCache>
                <c:formatCode>0</c:formatCode>
                <c:ptCount val="19"/>
                <c:pt idx="0">
                  <c:v>119.43739330616143</c:v>
                </c:pt>
                <c:pt idx="1">
                  <c:v>129.4591322935857</c:v>
                </c:pt>
                <c:pt idx="2">
                  <c:v>150.1365476380019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183.428</c:v>
                </c:pt>
                <c:pt idx="7">
                  <c:v>175.14867999999998</c:v>
                </c:pt>
                <c:pt idx="8">
                  <c:v>177.02600000000001</c:v>
                </c:pt>
                <c:pt idx="9">
                  <c:v>187.44652000000002</c:v>
                </c:pt>
                <c:pt idx="10">
                  <c:v>167.55332000000001</c:v>
                </c:pt>
                <c:pt idx="11">
                  <c:v>152.1463984264463</c:v>
                </c:pt>
                <c:pt idx="12">
                  <c:v>149.39019999999999</c:v>
                </c:pt>
                <c:pt idx="13">
                  <c:v>159.285</c:v>
                </c:pt>
                <c:pt idx="14">
                  <c:v>166.61846041329147</c:v>
                </c:pt>
                <c:pt idx="15">
                  <c:v>179.18884</c:v>
                </c:pt>
                <c:pt idx="16">
                  <c:v>166.39276267328282</c:v>
                </c:pt>
                <c:pt idx="17">
                  <c:v>178.14378461355247</c:v>
                </c:pt>
                <c:pt idx="18">
                  <c:v>176.69460000000001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7A-4641-AD76-3A12EB4EB42A}"/>
            </c:ext>
          </c:extLst>
        </c:ser>
        <c:ser>
          <c:idx val="7"/>
          <c:order val="5"/>
          <c:tx>
            <c:strRef>
              <c:f>'Talnagögn | Numerical Data'!$E$398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rgbClr val="7FB9D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Data'!$W$398:$AV$398</c15:sqref>
                  </c15:fullRef>
                </c:ext>
              </c:extLst>
              <c:f>'Talnagögn | Numerical Data'!$W$398:$AO$398</c:f>
              <c:numCache>
                <c:formatCode>0</c:formatCode>
                <c:ptCount val="19"/>
                <c:pt idx="0">
                  <c:v>324.38136427342397</c:v>
                </c:pt>
                <c:pt idx="1">
                  <c:v>368.46511019675881</c:v>
                </c:pt>
                <c:pt idx="2">
                  <c:v>376.21944265432649</c:v>
                </c:pt>
                <c:pt idx="3">
                  <c:v>321.82865872057209</c:v>
                </c:pt>
                <c:pt idx="4">
                  <c:v>220.44422569749622</c:v>
                </c:pt>
                <c:pt idx="5">
                  <c:v>183.37563546198226</c:v>
                </c:pt>
                <c:pt idx="6">
                  <c:v>180.91295175563801</c:v>
                </c:pt>
                <c:pt idx="7">
                  <c:v>145.37280446918339</c:v>
                </c:pt>
                <c:pt idx="8">
                  <c:v>136.68905205618466</c:v>
                </c:pt>
                <c:pt idx="9">
                  <c:v>109.94897402419247</c:v>
                </c:pt>
                <c:pt idx="10">
                  <c:v>139.0506016209979</c:v>
                </c:pt>
                <c:pt idx="11">
                  <c:v>130.11755013705033</c:v>
                </c:pt>
                <c:pt idx="12">
                  <c:v>113.33545964808491</c:v>
                </c:pt>
                <c:pt idx="13">
                  <c:v>128.51091114945939</c:v>
                </c:pt>
                <c:pt idx="14">
                  <c:v>131.29781967015788</c:v>
                </c:pt>
                <c:pt idx="15">
                  <c:v>107.36426061561815</c:v>
                </c:pt>
                <c:pt idx="16">
                  <c:v>111.25534894944394</c:v>
                </c:pt>
                <c:pt idx="17">
                  <c:v>178.46149735464815</c:v>
                </c:pt>
                <c:pt idx="18">
                  <c:v>134.7220972258574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7A-4641-AD76-3A12EB4EB42A}"/>
            </c:ext>
          </c:extLst>
        </c:ser>
        <c:ser>
          <c:idx val="4"/>
          <c:order val="6"/>
          <c:tx>
            <c:strRef>
              <c:f>'Talnagögn | Numerical Data'!$E$392</c:f>
              <c:strCache>
                <c:ptCount val="1"/>
                <c:pt idx="0">
                  <c:v>F-Gases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Data'!$W$392:$AV$392</c15:sqref>
                  </c15:fullRef>
                </c:ext>
              </c:extLst>
              <c:f>'Talnagögn | Numerical Data'!$W$392:$AO$392</c:f>
              <c:numCache>
                <c:formatCode>0</c:formatCode>
                <c:ptCount val="19"/>
                <c:pt idx="0">
                  <c:v>57.201241406144838</c:v>
                </c:pt>
                <c:pt idx="1">
                  <c:v>66.268728117954964</c:v>
                </c:pt>
                <c:pt idx="2">
                  <c:v>66.94139885551283</c:v>
                </c:pt>
                <c:pt idx="3">
                  <c:v>65.619674949677176</c:v>
                </c:pt>
                <c:pt idx="4">
                  <c:v>78.815684882158905</c:v>
                </c:pt>
                <c:pt idx="5">
                  <c:v>106.63787846935243</c:v>
                </c:pt>
                <c:pt idx="6">
                  <c:v>131.33347009246177</c:v>
                </c:pt>
                <c:pt idx="7">
                  <c:v>136.5156278242512</c:v>
                </c:pt>
                <c:pt idx="8">
                  <c:v>166.67301783528774</c:v>
                </c:pt>
                <c:pt idx="9">
                  <c:v>164.47973841133989</c:v>
                </c:pt>
                <c:pt idx="10">
                  <c:v>156.82957565208963</c:v>
                </c:pt>
                <c:pt idx="11">
                  <c:v>173.66618826618588</c:v>
                </c:pt>
                <c:pt idx="12">
                  <c:v>164.60973006017312</c:v>
                </c:pt>
                <c:pt idx="13">
                  <c:v>182.49465783600516</c:v>
                </c:pt>
                <c:pt idx="14">
                  <c:v>194.40775708209762</c:v>
                </c:pt>
                <c:pt idx="15">
                  <c:v>198.16685581224471</c:v>
                </c:pt>
                <c:pt idx="16">
                  <c:v>162.47594201837697</c:v>
                </c:pt>
                <c:pt idx="17">
                  <c:v>133.26429206158915</c:v>
                </c:pt>
                <c:pt idx="18">
                  <c:v>124.61138001256812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7A-4641-AD76-3A12EB4EB42A}"/>
            </c:ext>
          </c:extLst>
        </c:ser>
        <c:ser>
          <c:idx val="6"/>
          <c:order val="7"/>
          <c:tx>
            <c:strRef>
              <c:f>'Talnagögn | Numerical Data'!$E$394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Data'!$W$394:$AV$394</c15:sqref>
                  </c15:fullRef>
                </c:ext>
              </c:extLst>
              <c:f>'Talnagögn | Numerical Data'!$W$394:$AO$394</c:f>
              <c:numCache>
                <c:formatCode>0</c:formatCode>
                <c:ptCount val="19"/>
                <c:pt idx="0">
                  <c:v>236.89254361749528</c:v>
                </c:pt>
                <c:pt idx="1">
                  <c:v>214.30164332811569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116.66251837871671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117.37447230447313</c:v>
                </c:pt>
                <c:pt idx="10">
                  <c:v>116.13287890779706</c:v>
                </c:pt>
                <c:pt idx="11">
                  <c:v>134.94854641811298</c:v>
                </c:pt>
                <c:pt idx="12">
                  <c:v>138.05064207733514</c:v>
                </c:pt>
                <c:pt idx="13">
                  <c:v>109.98053877254956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7A-4641-AD76-3A12EB4EB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340444405506335E-3"/>
              <c:y val="0.233418939319599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64455024344377421"/>
          <c:y val="0.21815047325673467"/>
          <c:w val="0.29441128600245547"/>
          <c:h val="0.57825725253834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2093125123522E-2"/>
          <c:y val="3.2068601556463468E-2"/>
          <c:w val="0.64000816216507084"/>
          <c:h val="0.88188011530923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Data'!$D$388</c:f>
              <c:strCache>
                <c:ptCount val="1"/>
                <c:pt idx="0">
                  <c:v>Vegasamgöngur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Data'!$W$388:$AV$388</c15:sqref>
                  </c15:fullRef>
                </c:ext>
              </c:extLst>
              <c:f>'Talnagögn | Numerical Data'!$W$388:$AO$388</c:f>
              <c:numCache>
                <c:formatCode>0</c:formatCode>
                <c:ptCount val="19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951.38401673442957</c:v>
                </c:pt>
                <c:pt idx="13">
                  <c:v>976.87494552460259</c:v>
                </c:pt>
                <c:pt idx="14">
                  <c:v>956.41207127039218</c:v>
                </c:pt>
                <c:pt idx="15">
                  <c:v>830.28702289015064</c:v>
                </c:pt>
                <c:pt idx="16">
                  <c:v>859.18959264190892</c:v>
                </c:pt>
                <c:pt idx="17">
                  <c:v>926.01224577878793</c:v>
                </c:pt>
                <c:pt idx="18">
                  <c:v>921.28481276391403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0F-4CBA-A232-2108802DC15A}"/>
            </c:ext>
          </c:extLst>
        </c:ser>
        <c:ser>
          <c:idx val="2"/>
          <c:order val="1"/>
          <c:tx>
            <c:strRef>
              <c:f>'Talnagögn | Numerical Data'!$D$390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Data'!$W$390:$AV$390</c15:sqref>
                  </c15:fullRef>
                </c:ext>
              </c:extLst>
              <c:f>'Talnagögn | Numerical Data'!$W$390:$AO$390</c:f>
              <c:numCache>
                <c:formatCode>0</c:formatCode>
                <c:ptCount val="19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F-4CBA-A232-2108802DC15A}"/>
            </c:ext>
          </c:extLst>
        </c:ser>
        <c:ser>
          <c:idx val="1"/>
          <c:order val="2"/>
          <c:tx>
            <c:strRef>
              <c:f>'Talnagögn | Numerical Data'!$D$389</c:f>
              <c:strCache>
                <c:ptCount val="1"/>
                <c:pt idx="0">
                  <c:v>Fiskiskip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Data'!$W$389:$AV$389</c15:sqref>
                  </c15:fullRef>
                </c:ext>
              </c:extLst>
              <c:f>'Talnagögn | Numerical Data'!$W$389:$AO$389</c:f>
              <c:numCache>
                <c:formatCode>0</c:formatCode>
                <c:ptCount val="19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0F-4CBA-A232-2108802DC15A}"/>
            </c:ext>
          </c:extLst>
        </c:ser>
        <c:ser>
          <c:idx val="3"/>
          <c:order val="3"/>
          <c:tx>
            <c:strRef>
              <c:f>'Talnagögn | Numerical Data'!$D$391</c:f>
              <c:strCache>
                <c:ptCount val="1"/>
                <c:pt idx="0">
                  <c:v>Urðun úrgangs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Data'!$W$391:$AV$391</c15:sqref>
                  </c15:fullRef>
                </c:ext>
              </c:extLst>
              <c:f>'Talnagögn | Numerical Data'!$W$391:$AO$391</c:f>
              <c:numCache>
                <c:formatCode>0</c:formatCode>
                <c:ptCount val="19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229.1106888659962</c:v>
                </c:pt>
                <c:pt idx="16">
                  <c:v>225.01508866447509</c:v>
                </c:pt>
                <c:pt idx="17">
                  <c:v>214.74507863588011</c:v>
                </c:pt>
                <c:pt idx="18">
                  <c:v>201.26070771553427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0F-4CBA-A232-2108802DC15A}"/>
            </c:ext>
          </c:extLst>
        </c:ser>
        <c:ser>
          <c:idx val="5"/>
          <c:order val="4"/>
          <c:tx>
            <c:strRef>
              <c:f>'Talnagögn | Numerical Data'!$D$393</c:f>
              <c:strCache>
                <c:ptCount val="1"/>
                <c:pt idx="0">
                  <c:v>Jarðvarmavirkjanir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Data'!$W$393:$AV$393</c15:sqref>
                  </c15:fullRef>
                </c:ext>
              </c:extLst>
              <c:f>'Talnagögn | Numerical Data'!$W$393:$AO$393</c:f>
              <c:numCache>
                <c:formatCode>0</c:formatCode>
                <c:ptCount val="19"/>
                <c:pt idx="0">
                  <c:v>119.43739330616143</c:v>
                </c:pt>
                <c:pt idx="1">
                  <c:v>129.4591322935857</c:v>
                </c:pt>
                <c:pt idx="2">
                  <c:v>150.1365476380019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183.428</c:v>
                </c:pt>
                <c:pt idx="7">
                  <c:v>175.14867999999998</c:v>
                </c:pt>
                <c:pt idx="8">
                  <c:v>177.02600000000001</c:v>
                </c:pt>
                <c:pt idx="9">
                  <c:v>187.44652000000002</c:v>
                </c:pt>
                <c:pt idx="10">
                  <c:v>167.55332000000001</c:v>
                </c:pt>
                <c:pt idx="11">
                  <c:v>152.1463984264463</c:v>
                </c:pt>
                <c:pt idx="12">
                  <c:v>149.39019999999999</c:v>
                </c:pt>
                <c:pt idx="13">
                  <c:v>159.285</c:v>
                </c:pt>
                <c:pt idx="14">
                  <c:v>166.61846041329147</c:v>
                </c:pt>
                <c:pt idx="15">
                  <c:v>179.18884</c:v>
                </c:pt>
                <c:pt idx="16">
                  <c:v>166.39276267328282</c:v>
                </c:pt>
                <c:pt idx="17">
                  <c:v>178.14378461355247</c:v>
                </c:pt>
                <c:pt idx="18">
                  <c:v>176.69460000000001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0F-4CBA-A232-2108802DC15A}"/>
            </c:ext>
          </c:extLst>
        </c:ser>
        <c:ser>
          <c:idx val="4"/>
          <c:order val="5"/>
          <c:tx>
            <c:strRef>
              <c:f>'Talnagögn | Numerical Data'!$D$392</c:f>
              <c:strCache>
                <c:ptCount val="1"/>
                <c:pt idx="0">
                  <c:v>Kælibúnaður (F-gös)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Data'!$W$392:$AV$392</c15:sqref>
                  </c15:fullRef>
                </c:ext>
              </c:extLst>
              <c:f>'Talnagögn | Numerical Data'!$W$392:$AO$392</c:f>
              <c:numCache>
                <c:formatCode>0</c:formatCode>
                <c:ptCount val="19"/>
                <c:pt idx="0">
                  <c:v>57.201241406144838</c:v>
                </c:pt>
                <c:pt idx="1">
                  <c:v>66.268728117954964</c:v>
                </c:pt>
                <c:pt idx="2">
                  <c:v>66.94139885551283</c:v>
                </c:pt>
                <c:pt idx="3">
                  <c:v>65.619674949677176</c:v>
                </c:pt>
                <c:pt idx="4">
                  <c:v>78.815684882158905</c:v>
                </c:pt>
                <c:pt idx="5">
                  <c:v>106.63787846935243</c:v>
                </c:pt>
                <c:pt idx="6">
                  <c:v>131.33347009246177</c:v>
                </c:pt>
                <c:pt idx="7">
                  <c:v>136.5156278242512</c:v>
                </c:pt>
                <c:pt idx="8">
                  <c:v>166.67301783528774</c:v>
                </c:pt>
                <c:pt idx="9">
                  <c:v>164.47973841133989</c:v>
                </c:pt>
                <c:pt idx="10">
                  <c:v>156.82957565208963</c:v>
                </c:pt>
                <c:pt idx="11">
                  <c:v>173.66618826618588</c:v>
                </c:pt>
                <c:pt idx="12">
                  <c:v>164.60973006017312</c:v>
                </c:pt>
                <c:pt idx="13">
                  <c:v>182.49465783600516</c:v>
                </c:pt>
                <c:pt idx="14">
                  <c:v>194.40775708209762</c:v>
                </c:pt>
                <c:pt idx="15">
                  <c:v>198.16685581224471</c:v>
                </c:pt>
                <c:pt idx="16">
                  <c:v>162.47594201837697</c:v>
                </c:pt>
                <c:pt idx="17">
                  <c:v>133.26429206158915</c:v>
                </c:pt>
                <c:pt idx="18">
                  <c:v>124.61138001256812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0F-4CBA-A232-2108802DC15A}"/>
            </c:ext>
          </c:extLst>
        </c:ser>
        <c:ser>
          <c:idx val="6"/>
          <c:order val="6"/>
          <c:tx>
            <c:strRef>
              <c:f>'Talnagögn | Numerical Data'!$D$394</c:f>
              <c:strCache>
                <c:ptCount val="1"/>
                <c:pt idx="0">
                  <c:v>Vélar og tæki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Data'!$W$394:$AV$394</c15:sqref>
                  </c15:fullRef>
                </c:ext>
              </c:extLst>
              <c:f>'Talnagögn | Numerical Data'!$W$394:$AO$394</c:f>
              <c:numCache>
                <c:formatCode>0</c:formatCode>
                <c:ptCount val="19"/>
                <c:pt idx="0">
                  <c:v>236.89254361749528</c:v>
                </c:pt>
                <c:pt idx="1">
                  <c:v>214.30164332811569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116.66251837871671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117.37447230447313</c:v>
                </c:pt>
                <c:pt idx="10">
                  <c:v>116.13287890779706</c:v>
                </c:pt>
                <c:pt idx="11">
                  <c:v>134.94854641811298</c:v>
                </c:pt>
                <c:pt idx="12">
                  <c:v>138.05064207733514</c:v>
                </c:pt>
                <c:pt idx="13">
                  <c:v>109.98053877254956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0F-4CBA-A232-2108802DC15A}"/>
            </c:ext>
          </c:extLst>
        </c:ser>
        <c:ser>
          <c:idx val="7"/>
          <c:order val="7"/>
          <c:tx>
            <c:strRef>
              <c:f>'Talnagögn | Numerical Data'!$D$398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rgbClr val="7FB9D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Data'!$W$398:$AV$398</c15:sqref>
                  </c15:fullRef>
                </c:ext>
              </c:extLst>
              <c:f>'Talnagögn | Numerical Data'!$W$398:$AO$398</c:f>
              <c:numCache>
                <c:formatCode>0</c:formatCode>
                <c:ptCount val="19"/>
                <c:pt idx="0">
                  <c:v>324.38136427342397</c:v>
                </c:pt>
                <c:pt idx="1">
                  <c:v>368.46511019675881</c:v>
                </c:pt>
                <c:pt idx="2">
                  <c:v>376.21944265432649</c:v>
                </c:pt>
                <c:pt idx="3">
                  <c:v>321.82865872057209</c:v>
                </c:pt>
                <c:pt idx="4">
                  <c:v>220.44422569749622</c:v>
                </c:pt>
                <c:pt idx="5">
                  <c:v>183.37563546198226</c:v>
                </c:pt>
                <c:pt idx="6">
                  <c:v>180.91295175563801</c:v>
                </c:pt>
                <c:pt idx="7">
                  <c:v>145.37280446918339</c:v>
                </c:pt>
                <c:pt idx="8">
                  <c:v>136.68905205618466</c:v>
                </c:pt>
                <c:pt idx="9">
                  <c:v>109.94897402419247</c:v>
                </c:pt>
                <c:pt idx="10">
                  <c:v>139.0506016209979</c:v>
                </c:pt>
                <c:pt idx="11">
                  <c:v>130.11755013705033</c:v>
                </c:pt>
                <c:pt idx="12">
                  <c:v>113.33545964808491</c:v>
                </c:pt>
                <c:pt idx="13">
                  <c:v>128.51091114945939</c:v>
                </c:pt>
                <c:pt idx="14">
                  <c:v>131.29781967015788</c:v>
                </c:pt>
                <c:pt idx="15">
                  <c:v>107.36426061561815</c:v>
                </c:pt>
                <c:pt idx="16">
                  <c:v>111.25534894944394</c:v>
                </c:pt>
                <c:pt idx="17">
                  <c:v>178.46149735464815</c:v>
                </c:pt>
                <c:pt idx="18">
                  <c:v>134.7220972258574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0F-4CBA-A232-2108802DC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34840800"/>
        <c:axId val="1134837560"/>
      </c:ba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3.0857605755939665E-3"/>
              <c:y val="0.15451648491398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4196079545654559"/>
          <c:y val="0.20943597367115019"/>
          <c:w val="0.17979959697109749"/>
          <c:h val="0.584043380071923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'Talnagögn | Numerical Data'!$D$360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Data'!$W$360:$AV$360</c15:sqref>
                  </c15:fullRef>
                </c:ext>
              </c:extLst>
              <c:f>'Talnagögn | Numerical Data'!$W$360:$AO$360</c:f>
              <c:numCache>
                <c:formatCode>0</c:formatCode>
                <c:ptCount val="19"/>
                <c:pt idx="0">
                  <c:v>2101.2623461482826</c:v>
                </c:pt>
                <c:pt idx="1">
                  <c:v>2168.1419491705224</c:v>
                </c:pt>
                <c:pt idx="2">
                  <c:v>2315.5766889904016</c:v>
                </c:pt>
                <c:pt idx="3">
                  <c:v>2183.6599935790118</c:v>
                </c:pt>
                <c:pt idx="4">
                  <c:v>2095.1660671641989</c:v>
                </c:pt>
                <c:pt idx="5">
                  <c:v>1983.8614454676456</c:v>
                </c:pt>
                <c:pt idx="6">
                  <c:v>1862.7511833251983</c:v>
                </c:pt>
                <c:pt idx="7">
                  <c:v>1819.0483321496226</c:v>
                </c:pt>
                <c:pt idx="8">
                  <c:v>1789.5810940570325</c:v>
                </c:pt>
                <c:pt idx="9">
                  <c:v>1781.4360210964496</c:v>
                </c:pt>
                <c:pt idx="10">
                  <c:v>1825.42812645205</c:v>
                </c:pt>
                <c:pt idx="11">
                  <c:v>1793.9497039960333</c:v>
                </c:pt>
                <c:pt idx="12">
                  <c:v>1836.275070194625</c:v>
                </c:pt>
                <c:pt idx="13">
                  <c:v>1874.2371057711734</c:v>
                </c:pt>
                <c:pt idx="14">
                  <c:v>1815.0968979310089</c:v>
                </c:pt>
                <c:pt idx="15">
                  <c:v>1643.2848334678952</c:v>
                </c:pt>
                <c:pt idx="16">
                  <c:v>1719.180545592852</c:v>
                </c:pt>
                <c:pt idx="17">
                  <c:v>1775.3438687030614</c:v>
                </c:pt>
                <c:pt idx="18">
                  <c:v>1746.627912740661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F7-4563-A1DD-183D2AC6E9C9}"/>
            </c:ext>
          </c:extLst>
        </c:ser>
        <c:ser>
          <c:idx val="2"/>
          <c:order val="1"/>
          <c:tx>
            <c:strRef>
              <c:f>'Talnagögn | Numerical Data'!$D$362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Data'!$W$362:$AV$362</c15:sqref>
                  </c15:fullRef>
                </c:ext>
              </c:extLst>
              <c:f>'Talnagögn | Numerical Data'!$W$362:$AO$362</c:f>
              <c:numCache>
                <c:formatCode>0</c:formatCode>
                <c:ptCount val="19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F7-4563-A1DD-183D2AC6E9C9}"/>
            </c:ext>
          </c:extLst>
        </c:ser>
        <c:ser>
          <c:idx val="3"/>
          <c:order val="2"/>
          <c:tx>
            <c:strRef>
              <c:f>'Talnagögn | Numerical Data'!$D$363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Data'!$W$363:$AV$363</c15:sqref>
                  </c15:fullRef>
                </c:ext>
              </c:extLst>
              <c:f>'Talnagögn | Numerical Data'!$W$363:$AO$363</c:f>
              <c:numCache>
                <c:formatCode>0</c:formatCode>
                <c:ptCount val="19"/>
                <c:pt idx="0">
                  <c:v>309.4550863499295</c:v>
                </c:pt>
                <c:pt idx="1">
                  <c:v>333.07583774570196</c:v>
                </c:pt>
                <c:pt idx="2">
                  <c:v>336.59809645653598</c:v>
                </c:pt>
                <c:pt idx="3">
                  <c:v>319.07552636085347</c:v>
                </c:pt>
                <c:pt idx="4">
                  <c:v>309.20836584471436</c:v>
                </c:pt>
                <c:pt idx="5">
                  <c:v>305.67596243778644</c:v>
                </c:pt>
                <c:pt idx="6">
                  <c:v>286.33380167681753</c:v>
                </c:pt>
                <c:pt idx="7">
                  <c:v>266.02689980767514</c:v>
                </c:pt>
                <c:pt idx="8">
                  <c:v>265.34308724396942</c:v>
                </c:pt>
                <c:pt idx="9">
                  <c:v>265.43226219787164</c:v>
                </c:pt>
                <c:pt idx="10">
                  <c:v>264.35718550776443</c:v>
                </c:pt>
                <c:pt idx="11">
                  <c:v>260.49570988862047</c:v>
                </c:pt>
                <c:pt idx="12">
                  <c:v>257.99818993673932</c:v>
                </c:pt>
                <c:pt idx="13">
                  <c:v>256.58386722176402</c:v>
                </c:pt>
                <c:pt idx="14">
                  <c:v>230.54539718147191</c:v>
                </c:pt>
                <c:pt idx="15">
                  <c:v>259.36076344304627</c:v>
                </c:pt>
                <c:pt idx="16">
                  <c:v>256.69476979530492</c:v>
                </c:pt>
                <c:pt idx="17">
                  <c:v>246.53374573465359</c:v>
                </c:pt>
                <c:pt idx="18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F7-4563-A1DD-183D2AC6E9C9}"/>
            </c:ext>
          </c:extLst>
        </c:ser>
        <c:ser>
          <c:idx val="1"/>
          <c:order val="3"/>
          <c:tx>
            <c:strRef>
              <c:f>'Talnagögn | Numerical Data'!$D$361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Data'!$W$361:$AV$361</c15:sqref>
                  </c15:fullRef>
                </c:ext>
              </c:extLst>
              <c:f>'Talnagögn | Numerical Data'!$W$361:$AO$361</c:f>
              <c:numCache>
                <c:formatCode>0</c:formatCode>
                <c:ptCount val="19"/>
                <c:pt idx="0">
                  <c:v>128.33882085448397</c:v>
                </c:pt>
                <c:pt idx="1">
                  <c:v>145.63415500314068</c:v>
                </c:pt>
                <c:pt idx="2">
                  <c:v>148.85297535344944</c:v>
                </c:pt>
                <c:pt idx="3">
                  <c:v>143.39103444924103</c:v>
                </c:pt>
                <c:pt idx="4">
                  <c:v>121.62578819655323</c:v>
                </c:pt>
                <c:pt idx="5">
                  <c:v>133.4320138300875</c:v>
                </c:pt>
                <c:pt idx="6">
                  <c:v>166.57826586074043</c:v>
                </c:pt>
                <c:pt idx="7">
                  <c:v>154.74006435750107</c:v>
                </c:pt>
                <c:pt idx="8">
                  <c:v>182.31424337186309</c:v>
                </c:pt>
                <c:pt idx="9">
                  <c:v>179.59991733914126</c:v>
                </c:pt>
                <c:pt idx="10">
                  <c:v>171.46580606766543</c:v>
                </c:pt>
                <c:pt idx="11">
                  <c:v>187.95264055452139</c:v>
                </c:pt>
                <c:pt idx="12">
                  <c:v>179.64056237114505</c:v>
                </c:pt>
                <c:pt idx="13">
                  <c:v>199.87744683562141</c:v>
                </c:pt>
                <c:pt idx="14">
                  <c:v>209.46873172426831</c:v>
                </c:pt>
                <c:pt idx="15">
                  <c:v>214.01922796811164</c:v>
                </c:pt>
                <c:pt idx="16">
                  <c:v>178.16974969011562</c:v>
                </c:pt>
                <c:pt idx="17">
                  <c:v>148.70437736643112</c:v>
                </c:pt>
                <c:pt idx="18">
                  <c:v>138.99420109361745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F7-4563-A1DD-183D2AC6E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2347632"/>
        <c:axId val="1072345832"/>
      </c:lineChart>
      <c:catAx>
        <c:axId val="107234763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5832"/>
        <c:crosses val="autoZero"/>
        <c:auto val="1"/>
        <c:lblAlgn val="ctr"/>
        <c:lblOffset val="100"/>
        <c:noMultiLvlLbl val="0"/>
      </c:catAx>
      <c:valAx>
        <c:axId val="107234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233435574520293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398645006934153"/>
          <c:y val="0.36273887201871174"/>
          <c:w val="0.20661757661078364"/>
          <c:h val="0.28304181965358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459247800954353E-2"/>
          <c:y val="3.2068601556463468E-2"/>
          <c:w val="0.63233761398072352"/>
          <c:h val="0.8735528383581794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Data'!$D$388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Data'!$W$388:$AV$388</c15:sqref>
                  </c15:fullRef>
                </c:ext>
              </c:extLst>
              <c:f>'Talnagögn | Numerical Data'!$W$388:$AO$388</c:f>
              <c:numCache>
                <c:formatCode>0</c:formatCode>
                <c:ptCount val="19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951.38401673442957</c:v>
                </c:pt>
                <c:pt idx="13">
                  <c:v>976.87494552460259</c:v>
                </c:pt>
                <c:pt idx="14">
                  <c:v>956.41207127039218</c:v>
                </c:pt>
                <c:pt idx="15">
                  <c:v>830.28702289015064</c:v>
                </c:pt>
                <c:pt idx="16">
                  <c:v>859.18959264190892</c:v>
                </c:pt>
                <c:pt idx="17">
                  <c:v>926.01224577878793</c:v>
                </c:pt>
                <c:pt idx="18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D2-46E7-B29A-E59508E58CD2}"/>
            </c:ext>
          </c:extLst>
        </c:ser>
        <c:ser>
          <c:idx val="2"/>
          <c:order val="1"/>
          <c:tx>
            <c:strRef>
              <c:f>'Talnagögn | Numerical Data'!$D$390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Data'!$W$390:$AV$390</c15:sqref>
                  </c15:fullRef>
                </c:ext>
              </c:extLst>
              <c:f>'Talnagögn | Numerical Data'!$W$390:$AO$390</c:f>
              <c:numCache>
                <c:formatCode>0</c:formatCode>
                <c:ptCount val="19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D2-46E7-B29A-E59508E58CD2}"/>
            </c:ext>
          </c:extLst>
        </c:ser>
        <c:ser>
          <c:idx val="1"/>
          <c:order val="2"/>
          <c:tx>
            <c:strRef>
              <c:f>'Talnagögn | Numerical Data'!$D$389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Data'!$W$389:$AV$389</c15:sqref>
                  </c15:fullRef>
                </c:ext>
              </c:extLst>
              <c:f>'Talnagögn | Numerical Data'!$W$389:$AO$389</c:f>
              <c:numCache>
                <c:formatCode>0</c:formatCode>
                <c:ptCount val="19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D2-46E7-B29A-E59508E58CD2}"/>
            </c:ext>
          </c:extLst>
        </c:ser>
        <c:ser>
          <c:idx val="3"/>
          <c:order val="3"/>
          <c:tx>
            <c:strRef>
              <c:f>'Talnagögn | Numerical Data'!$D$391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Data'!$W$391:$AV$391</c15:sqref>
                  </c15:fullRef>
                </c:ext>
              </c:extLst>
              <c:f>'Talnagögn | Numerical Data'!$W$391:$AO$391</c:f>
              <c:numCache>
                <c:formatCode>0</c:formatCode>
                <c:ptCount val="19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229.1106888659962</c:v>
                </c:pt>
                <c:pt idx="16">
                  <c:v>225.01508866447509</c:v>
                </c:pt>
                <c:pt idx="17">
                  <c:v>214.74507863588011</c:v>
                </c:pt>
                <c:pt idx="18">
                  <c:v>201.26070771553427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D2-46E7-B29A-E59508E58CD2}"/>
            </c:ext>
          </c:extLst>
        </c:ser>
        <c:ser>
          <c:idx val="5"/>
          <c:order val="4"/>
          <c:tx>
            <c:strRef>
              <c:f>'Talnagögn | Numerical Data'!$D$393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Data'!$W$393:$AV$393</c15:sqref>
                  </c15:fullRef>
                </c:ext>
              </c:extLst>
              <c:f>'Talnagögn | Numerical Data'!$W$393:$AO$393</c:f>
              <c:numCache>
                <c:formatCode>0</c:formatCode>
                <c:ptCount val="19"/>
                <c:pt idx="0">
                  <c:v>119.43739330616143</c:v>
                </c:pt>
                <c:pt idx="1">
                  <c:v>129.4591322935857</c:v>
                </c:pt>
                <c:pt idx="2">
                  <c:v>150.1365476380019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183.428</c:v>
                </c:pt>
                <c:pt idx="7">
                  <c:v>175.14867999999998</c:v>
                </c:pt>
                <c:pt idx="8">
                  <c:v>177.02600000000001</c:v>
                </c:pt>
                <c:pt idx="9">
                  <c:v>187.44652000000002</c:v>
                </c:pt>
                <c:pt idx="10">
                  <c:v>167.55332000000001</c:v>
                </c:pt>
                <c:pt idx="11">
                  <c:v>152.1463984264463</c:v>
                </c:pt>
                <c:pt idx="12">
                  <c:v>149.39019999999999</c:v>
                </c:pt>
                <c:pt idx="13">
                  <c:v>159.285</c:v>
                </c:pt>
                <c:pt idx="14">
                  <c:v>166.61846041329147</c:v>
                </c:pt>
                <c:pt idx="15">
                  <c:v>179.18884</c:v>
                </c:pt>
                <c:pt idx="16">
                  <c:v>166.39276267328282</c:v>
                </c:pt>
                <c:pt idx="17">
                  <c:v>178.14378461355247</c:v>
                </c:pt>
                <c:pt idx="18">
                  <c:v>176.69460000000001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D2-46E7-B29A-E59508E58CD2}"/>
            </c:ext>
          </c:extLst>
        </c:ser>
        <c:ser>
          <c:idx val="7"/>
          <c:order val="5"/>
          <c:tx>
            <c:strRef>
              <c:f>'Talnagögn | Numerical Data'!$D$398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rgbClr val="7FB9D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Data'!$W$398:$AV$398</c15:sqref>
                  </c15:fullRef>
                </c:ext>
              </c:extLst>
              <c:f>'Talnagögn | Numerical Data'!$W$398:$AO$398</c:f>
              <c:numCache>
                <c:formatCode>0</c:formatCode>
                <c:ptCount val="19"/>
                <c:pt idx="0">
                  <c:v>324.38136427342397</c:v>
                </c:pt>
                <c:pt idx="1">
                  <c:v>368.46511019675881</c:v>
                </c:pt>
                <c:pt idx="2">
                  <c:v>376.21944265432649</c:v>
                </c:pt>
                <c:pt idx="3">
                  <c:v>321.82865872057209</c:v>
                </c:pt>
                <c:pt idx="4">
                  <c:v>220.44422569749622</c:v>
                </c:pt>
                <c:pt idx="5">
                  <c:v>183.37563546198226</c:v>
                </c:pt>
                <c:pt idx="6">
                  <c:v>180.91295175563801</c:v>
                </c:pt>
                <c:pt idx="7">
                  <c:v>145.37280446918339</c:v>
                </c:pt>
                <c:pt idx="8">
                  <c:v>136.68905205618466</c:v>
                </c:pt>
                <c:pt idx="9">
                  <c:v>109.94897402419247</c:v>
                </c:pt>
                <c:pt idx="10">
                  <c:v>139.0506016209979</c:v>
                </c:pt>
                <c:pt idx="11">
                  <c:v>130.11755013705033</c:v>
                </c:pt>
                <c:pt idx="12">
                  <c:v>113.33545964808491</c:v>
                </c:pt>
                <c:pt idx="13">
                  <c:v>128.51091114945939</c:v>
                </c:pt>
                <c:pt idx="14">
                  <c:v>131.29781967015788</c:v>
                </c:pt>
                <c:pt idx="15">
                  <c:v>107.36426061561815</c:v>
                </c:pt>
                <c:pt idx="16">
                  <c:v>111.25534894944394</c:v>
                </c:pt>
                <c:pt idx="17">
                  <c:v>178.46149735464815</c:v>
                </c:pt>
                <c:pt idx="18">
                  <c:v>134.7220972258574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D2-46E7-B29A-E59508E58CD2}"/>
            </c:ext>
          </c:extLst>
        </c:ser>
        <c:ser>
          <c:idx val="4"/>
          <c:order val="6"/>
          <c:tx>
            <c:strRef>
              <c:f>'Talnagögn | Numerical Data'!$D$392</c:f>
              <c:strCache>
                <c:ptCount val="1"/>
                <c:pt idx="0">
                  <c:v>Kælibúnaður (F-gös)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Data'!$W$392:$AV$392</c15:sqref>
                  </c15:fullRef>
                </c:ext>
              </c:extLst>
              <c:f>'Talnagögn | Numerical Data'!$W$392:$AO$392</c:f>
              <c:numCache>
                <c:formatCode>0</c:formatCode>
                <c:ptCount val="19"/>
                <c:pt idx="0">
                  <c:v>57.201241406144838</c:v>
                </c:pt>
                <c:pt idx="1">
                  <c:v>66.268728117954964</c:v>
                </c:pt>
                <c:pt idx="2">
                  <c:v>66.94139885551283</c:v>
                </c:pt>
                <c:pt idx="3">
                  <c:v>65.619674949677176</c:v>
                </c:pt>
                <c:pt idx="4">
                  <c:v>78.815684882158905</c:v>
                </c:pt>
                <c:pt idx="5">
                  <c:v>106.63787846935243</c:v>
                </c:pt>
                <c:pt idx="6">
                  <c:v>131.33347009246177</c:v>
                </c:pt>
                <c:pt idx="7">
                  <c:v>136.5156278242512</c:v>
                </c:pt>
                <c:pt idx="8">
                  <c:v>166.67301783528774</c:v>
                </c:pt>
                <c:pt idx="9">
                  <c:v>164.47973841133989</c:v>
                </c:pt>
                <c:pt idx="10">
                  <c:v>156.82957565208963</c:v>
                </c:pt>
                <c:pt idx="11">
                  <c:v>173.66618826618588</c:v>
                </c:pt>
                <c:pt idx="12">
                  <c:v>164.60973006017312</c:v>
                </c:pt>
                <c:pt idx="13">
                  <c:v>182.49465783600516</c:v>
                </c:pt>
                <c:pt idx="14">
                  <c:v>194.40775708209762</c:v>
                </c:pt>
                <c:pt idx="15">
                  <c:v>198.16685581224471</c:v>
                </c:pt>
                <c:pt idx="16">
                  <c:v>162.47594201837697</c:v>
                </c:pt>
                <c:pt idx="17">
                  <c:v>133.26429206158915</c:v>
                </c:pt>
                <c:pt idx="18">
                  <c:v>124.61138001256812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D2-46E7-B29A-E59508E58CD2}"/>
            </c:ext>
          </c:extLst>
        </c:ser>
        <c:ser>
          <c:idx val="6"/>
          <c:order val="7"/>
          <c:tx>
            <c:strRef>
              <c:f>'Talnagögn | Numerical Data'!$D$394</c:f>
              <c:strCache>
                <c:ptCount val="1"/>
                <c:pt idx="0">
                  <c:v>Vélar og tæki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Data'!$W$394:$AV$394</c15:sqref>
                  </c15:fullRef>
                </c:ext>
              </c:extLst>
              <c:f>'Talnagögn | Numerical Data'!$W$394:$AO$394</c:f>
              <c:numCache>
                <c:formatCode>0</c:formatCode>
                <c:ptCount val="19"/>
                <c:pt idx="0">
                  <c:v>236.89254361749528</c:v>
                </c:pt>
                <c:pt idx="1">
                  <c:v>214.30164332811569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116.66251837871671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117.37447230447313</c:v>
                </c:pt>
                <c:pt idx="10">
                  <c:v>116.13287890779706</c:v>
                </c:pt>
                <c:pt idx="11">
                  <c:v>134.94854641811298</c:v>
                </c:pt>
                <c:pt idx="12">
                  <c:v>138.05064207733514</c:v>
                </c:pt>
                <c:pt idx="13">
                  <c:v>109.98053877254956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D2-46E7-B29A-E59508E58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3268173852680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9269410759759"/>
          <c:y val="0.22471689814814816"/>
          <c:w val="0.19716338063758809"/>
          <c:h val="0.556543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Losun Íslands eftir</a:t>
            </a:r>
          </a:p>
          <a:p>
            <a:pPr>
              <a:defRPr sz="155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skuldbindingum</a:t>
            </a:r>
          </a:p>
          <a:p>
            <a:pPr>
              <a:defRPr sz="155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39164993273680637"/>
          <c:y val="0.431687324814504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4628515625"/>
          <c:y val="6.3361111111111118E-2"/>
          <c:w val="0.49759947916666669"/>
          <c:h val="0.88462129629629627"/>
        </c:manualLayout>
      </c:layout>
      <c:doughnutChart>
        <c:varyColors val="1"/>
        <c:ser>
          <c:idx val="0"/>
          <c:order val="0"/>
          <c:spPr>
            <a:solidFill>
              <a:schemeClr val="accent4"/>
            </a:solidFill>
          </c:spPr>
          <c:dPt>
            <c:idx val="0"/>
            <c:bubble3D val="0"/>
            <c:spPr>
              <a:solidFill>
                <a:srgbClr val="C9689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831-44AE-9AD4-B34FE1DB9B0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831-44AE-9AD4-B34FE1DB9B0D}"/>
              </c:ext>
            </c:extLst>
          </c:dPt>
          <c:dPt>
            <c:idx val="2"/>
            <c:bubble3D val="0"/>
            <c:spPr>
              <a:solidFill>
                <a:srgbClr val="23A5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831-44AE-9AD4-B34FE1DB9B0D}"/>
              </c:ext>
            </c:extLst>
          </c:dPt>
          <c:dPt>
            <c:idx val="3"/>
            <c:bubble3D val="0"/>
            <c:spPr>
              <a:solidFill>
                <a:srgbClr val="63A28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831-44AE-9AD4-B34FE1DB9B0D}"/>
              </c:ext>
            </c:extLst>
          </c:dPt>
          <c:dLbls>
            <c:dLbl>
              <c:idx val="0"/>
              <c:layout>
                <c:manualLayout>
                  <c:x val="0.21151515151515141"/>
                  <c:y val="-0.16960225297190959"/>
                </c:manualLayout>
              </c:layout>
              <c:tx>
                <c:rich>
                  <a:bodyPr/>
                  <a:lstStyle/>
                  <a:p>
                    <a:fld id="{424848FA-3AB3-4737-AA95-08FE969CDD7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0C8A927F-9EBE-4003-BBF3-6A13C4266C70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B23237A6-2A70-4471-9A19-35A80DA9FF4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905762594292833"/>
                      <c:h val="0.214119675925925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831-44AE-9AD4-B34FE1DB9B0D}"/>
                </c:ext>
              </c:extLst>
            </c:dLbl>
            <c:dLbl>
              <c:idx val="1"/>
              <c:layout>
                <c:manualLayout>
                  <c:x val="0.20917836917453361"/>
                  <c:y val="-2.693622451273976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2FCE3EF-2A33-45CF-B05F-A235AD4FFA99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6B233EE-E5EA-415A-8811-F3CE1D77E8E9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AC2B299-39E8-4FC8-AB28-FBF5DACC10C2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552842018472138"/>
                      <c:h val="0.1745194444444444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A831-44AE-9AD4-B34FE1DB9B0D}"/>
                </c:ext>
              </c:extLst>
            </c:dLbl>
            <c:dLbl>
              <c:idx val="2"/>
              <c:layout>
                <c:manualLayout>
                  <c:x val="0.20362306179991863"/>
                  <c:y val="0.17932870370370371"/>
                </c:manualLayout>
              </c:layout>
              <c:tx>
                <c:rich>
                  <a:bodyPr/>
                  <a:lstStyle/>
                  <a:p>
                    <a:fld id="{A6CB3057-936C-4DA8-867D-37E14EFE434E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1BC50713-4CA3-4A5E-9E54-EA531082CB6C}" type="VALUE">
                      <a:rPr lang="en-US" sz="1100"/>
                      <a:pPr/>
                      <a:t>[VALUE]</a:t>
                    </a:fld>
                    <a:r>
                      <a:rPr lang="en-US" sz="1100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5B08B55E-0337-4078-B960-B72670BBC232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86954495668834"/>
                      <c:h val="0.170912962962962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A831-44AE-9AD4-B34FE1DB9B0D}"/>
                </c:ext>
              </c:extLst>
            </c:dLbl>
            <c:dLbl>
              <c:idx val="3"/>
              <c:layout>
                <c:manualLayout>
                  <c:x val="-0.21351957430536067"/>
                  <c:y val="-9.4074074074074074E-2"/>
                </c:manualLayout>
              </c:layout>
              <c:tx>
                <c:rich>
                  <a:bodyPr/>
                  <a:lstStyle/>
                  <a:p>
                    <a:fld id="{CC1689B0-4107-4FE4-A8B4-E4CE4091648B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6DD16726-D0D7-4230-AE0E-E3498E350079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001E6DF9-A968-41F9-BC43-BEDEFEE1A712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916656520324831"/>
                      <c:h val="0.214119675925925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A831-44AE-9AD4-B34FE1DB9B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'Talnagögn | Numerical Data'!$D$333:$D$336</c:f>
              <c:strCache>
                <c:ptCount val="4"/>
                <c:pt idx="0">
                  <c:v>ETS staðbundinn iðnaður</c:v>
                </c:pt>
                <c:pt idx="1">
                  <c:v>Innanlandsflug (CO₂)</c:v>
                </c:pt>
                <c:pt idx="2">
                  <c:v>Samfélagslosun</c:v>
                </c:pt>
                <c:pt idx="3">
                  <c:v>Landnotkun</c:v>
                </c:pt>
              </c:strCache>
            </c:strRef>
          </c:cat>
          <c:val>
            <c:numRef>
              <c:f>'Talnagögn | Numerical Data'!$AO$333:$AO$336</c:f>
              <c:numCache>
                <c:formatCode>0</c:formatCode>
                <c:ptCount val="4"/>
                <c:pt idx="0">
                  <c:v>1812.53</c:v>
                </c:pt>
                <c:pt idx="1">
                  <c:v>22.340912733333333</c:v>
                </c:pt>
                <c:pt idx="2">
                  <c:v>2811.175758043526</c:v>
                </c:pt>
                <c:pt idx="3">
                  <c:v>7985.0110491166906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31-44AE-9AD4-B34FE1DB9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4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29900943734936"/>
          <c:y val="2.2026271249592586E-2"/>
          <c:w val="0.61547694038245215"/>
          <c:h val="0.8784005359672038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Data'!$D$336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Data'!$W$336:$AO$336</c:f>
              <c:numCache>
                <c:formatCode>0</c:formatCode>
                <c:ptCount val="19"/>
                <c:pt idx="0">
                  <c:v>8091.7267269509657</c:v>
                </c:pt>
                <c:pt idx="1">
                  <c:v>8135.1701428928063</c:v>
                </c:pt>
                <c:pt idx="2">
                  <c:v>8030.451820954705</c:v>
                </c:pt>
                <c:pt idx="3">
                  <c:v>8065.6670743415989</c:v>
                </c:pt>
                <c:pt idx="4">
                  <c:v>8117.3693936346281</c:v>
                </c:pt>
                <c:pt idx="5">
                  <c:v>8088.1843252997787</c:v>
                </c:pt>
                <c:pt idx="6">
                  <c:v>8063.4833201027086</c:v>
                </c:pt>
                <c:pt idx="7">
                  <c:v>8064.5392425745749</c:v>
                </c:pt>
                <c:pt idx="8">
                  <c:v>8061.7769053843185</c:v>
                </c:pt>
                <c:pt idx="9">
                  <c:v>8051.6816426605765</c:v>
                </c:pt>
                <c:pt idx="10">
                  <c:v>8039.3971026624204</c:v>
                </c:pt>
                <c:pt idx="11">
                  <c:v>8018.3786668449193</c:v>
                </c:pt>
                <c:pt idx="12">
                  <c:v>7987.5815574668504</c:v>
                </c:pt>
                <c:pt idx="13">
                  <c:v>7972.0593770061969</c:v>
                </c:pt>
                <c:pt idx="14">
                  <c:v>7982.4408800976125</c:v>
                </c:pt>
                <c:pt idx="15">
                  <c:v>7999.9250976595449</c:v>
                </c:pt>
                <c:pt idx="16">
                  <c:v>8003.3846929324436</c:v>
                </c:pt>
                <c:pt idx="17">
                  <c:v>7985.6990877259941</c:v>
                </c:pt>
                <c:pt idx="18">
                  <c:v>7985.0110491166906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9B-4081-BE5D-36DB927B8D89}"/>
            </c:ext>
          </c:extLst>
        </c:ser>
        <c:ser>
          <c:idx val="2"/>
          <c:order val="1"/>
          <c:tx>
            <c:strRef>
              <c:f>'Talnagögn | Numerical Data'!$D$335</c:f>
              <c:strCache>
                <c:ptCount val="1"/>
                <c:pt idx="0">
                  <c:v>Samfélagslosun</c:v>
                </c:pt>
              </c:strCache>
            </c:strRef>
          </c:tx>
          <c:spPr>
            <a:ln w="28575" cap="rnd">
              <a:solidFill>
                <a:srgbClr val="23A5D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Data'!$W$335:$AO$335</c:f>
              <c:numCache>
                <c:formatCode>0</c:formatCode>
                <c:ptCount val="19"/>
                <c:pt idx="0">
                  <c:v>3249.9644086277672</c:v>
                </c:pt>
                <c:pt idx="1">
                  <c:v>3384.8277700767758</c:v>
                </c:pt>
                <c:pt idx="2">
                  <c:v>3555.9141285164278</c:v>
                </c:pt>
                <c:pt idx="3">
                  <c:v>3416.706622192346</c:v>
                </c:pt>
                <c:pt idx="4">
                  <c:v>3285.489951656145</c:v>
                </c:pt>
                <c:pt idx="5">
                  <c:v>3171.5049641490614</c:v>
                </c:pt>
                <c:pt idx="6">
                  <c:v>3061.6075460034394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3002.9388978098509</c:v>
                </c:pt>
                <c:pt idx="12">
                  <c:v>3036.8327619033612</c:v>
                </c:pt>
                <c:pt idx="13">
                  <c:v>3072.2478556891137</c:v>
                </c:pt>
                <c:pt idx="14">
                  <c:v>2980.7939695056102</c:v>
                </c:pt>
                <c:pt idx="15">
                  <c:v>2839.9333445934631</c:v>
                </c:pt>
                <c:pt idx="16">
                  <c:v>2880.4055923989213</c:v>
                </c:pt>
                <c:pt idx="17">
                  <c:v>2882.5553151680479</c:v>
                </c:pt>
                <c:pt idx="18">
                  <c:v>2811.175758043526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9B-4081-BE5D-36DB927B8D89}"/>
            </c:ext>
          </c:extLst>
        </c:ser>
        <c:ser>
          <c:idx val="0"/>
          <c:order val="2"/>
          <c:tx>
            <c:strRef>
              <c:f>'Talnagögn | Numerical Data'!$D$333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ln w="28575" cap="rnd">
              <a:solidFill>
                <a:srgbClr val="C9689E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Data'!$W$333:$AO$333</c:f>
              <c:numCache>
                <c:formatCode>0</c:formatCode>
                <c:ptCount val="19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1414.5983388630546</c:v>
                </c:pt>
                <c:pt idx="3">
                  <c:v>1931.1151277677468</c:v>
                </c:pt>
                <c:pt idx="4">
                  <c:v>1764.1449942061058</c:v>
                </c:pt>
                <c:pt idx="5">
                  <c:v>1783.4334517036384</c:v>
                </c:pt>
                <c:pt idx="6">
                  <c:v>1680.8912393316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1801.5981907139039</c:v>
                </c:pt>
                <c:pt idx="11">
                  <c:v>1771.6683497563383</c:v>
                </c:pt>
                <c:pt idx="12">
                  <c:v>1824.7934949065466</c:v>
                </c:pt>
                <c:pt idx="13">
                  <c:v>1846.9543490538745</c:v>
                </c:pt>
                <c:pt idx="14">
                  <c:v>1788.0091929632458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9B-4081-BE5D-36DB927B8D89}"/>
            </c:ext>
          </c:extLst>
        </c:ser>
        <c:ser>
          <c:idx val="1"/>
          <c:order val="3"/>
          <c:tx>
            <c:strRef>
              <c:f>'Talnagögn | Numerical Data'!$D$334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Data'!$W$334:$AO$334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9B-4081-BE5D-36DB927B8D89}"/>
            </c:ext>
          </c:extLst>
        </c:ser>
        <c:ser>
          <c:idx val="4"/>
          <c:order val="4"/>
          <c:tx>
            <c:v>LULUCF WEM</c:v>
          </c:tx>
          <c:spPr>
            <a:ln w="28575" cap="rnd">
              <a:solidFill>
                <a:srgbClr val="41A86E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Data'!$W$343:$BU$343</c:f>
              <c:numCache>
                <c:formatCode>0</c:formatCode>
                <c:ptCount val="51"/>
                <c:pt idx="18">
                  <c:v>7985.0110491166906</c:v>
                </c:pt>
                <c:pt idx="19">
                  <c:v>8002.4564383258821</c:v>
                </c:pt>
                <c:pt idx="20">
                  <c:v>7978.9925499482433</c:v>
                </c:pt>
                <c:pt idx="21">
                  <c:v>7952.5151464727351</c:v>
                </c:pt>
                <c:pt idx="22">
                  <c:v>7924.2166906433977</c:v>
                </c:pt>
                <c:pt idx="23">
                  <c:v>7894.9142449749897</c:v>
                </c:pt>
                <c:pt idx="24">
                  <c:v>7860.0348380715523</c:v>
                </c:pt>
                <c:pt idx="25">
                  <c:v>7830.665597051282</c:v>
                </c:pt>
                <c:pt idx="26">
                  <c:v>7795.0822135530416</c:v>
                </c:pt>
                <c:pt idx="27">
                  <c:v>7759.6198894098725</c:v>
                </c:pt>
                <c:pt idx="28">
                  <c:v>7722.0791322725763</c:v>
                </c:pt>
                <c:pt idx="29">
                  <c:v>7688.9582852031726</c:v>
                </c:pt>
                <c:pt idx="30">
                  <c:v>7662.2418398136415</c:v>
                </c:pt>
                <c:pt idx="31">
                  <c:v>7629.4634270444922</c:v>
                </c:pt>
                <c:pt idx="32">
                  <c:v>7627.0333995528863</c:v>
                </c:pt>
                <c:pt idx="33">
                  <c:v>7590.6940531839346</c:v>
                </c:pt>
                <c:pt idx="34">
                  <c:v>7548.6329930165639</c:v>
                </c:pt>
                <c:pt idx="35">
                  <c:v>7508.1848922491317</c:v>
                </c:pt>
                <c:pt idx="36">
                  <c:v>7453.7068120215599</c:v>
                </c:pt>
                <c:pt idx="37">
                  <c:v>7397.1326604064552</c:v>
                </c:pt>
                <c:pt idx="38">
                  <c:v>7333.7873345544667</c:v>
                </c:pt>
                <c:pt idx="39">
                  <c:v>7263.892479677831</c:v>
                </c:pt>
                <c:pt idx="40">
                  <c:v>7198.45567601731</c:v>
                </c:pt>
                <c:pt idx="41">
                  <c:v>7121.4325092293093</c:v>
                </c:pt>
                <c:pt idx="42">
                  <c:v>7041.2841898743927</c:v>
                </c:pt>
                <c:pt idx="43">
                  <c:v>6963.7393168085609</c:v>
                </c:pt>
                <c:pt idx="44">
                  <c:v>6877.9064933323507</c:v>
                </c:pt>
                <c:pt idx="45">
                  <c:v>6788.5183432363383</c:v>
                </c:pt>
                <c:pt idx="46">
                  <c:v>6690.7106231066946</c:v>
                </c:pt>
                <c:pt idx="47">
                  <c:v>6602.7795568627917</c:v>
                </c:pt>
                <c:pt idx="48">
                  <c:v>6507.1711491038195</c:v>
                </c:pt>
                <c:pt idx="49">
                  <c:v>6412.7522037004446</c:v>
                </c:pt>
                <c:pt idx="50">
                  <c:v>6321.8180922754509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9B-4081-BE5D-36DB927B8D89}"/>
            </c:ext>
          </c:extLst>
        </c:ser>
        <c:ser>
          <c:idx val="5"/>
          <c:order val="5"/>
          <c:tx>
            <c:v>ESR WEM</c:v>
          </c:tx>
          <c:spPr>
            <a:ln w="28575" cap="rnd">
              <a:solidFill>
                <a:srgbClr val="23A5D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Data'!$W$342:$BU$342</c:f>
              <c:numCache>
                <c:formatCode>0</c:formatCode>
                <c:ptCount val="51"/>
                <c:pt idx="18">
                  <c:v>2811.175758043526</c:v>
                </c:pt>
                <c:pt idx="19">
                  <c:v>2798.3201735835546</c:v>
                </c:pt>
                <c:pt idx="20">
                  <c:v>2756.6623048390202</c:v>
                </c:pt>
                <c:pt idx="21">
                  <c:v>2695.9819025143906</c:v>
                </c:pt>
                <c:pt idx="22">
                  <c:v>2664.6141662166351</c:v>
                </c:pt>
                <c:pt idx="23">
                  <c:v>2575.9857561429062</c:v>
                </c:pt>
                <c:pt idx="24">
                  <c:v>2537.6166822087816</c:v>
                </c:pt>
                <c:pt idx="25">
                  <c:v>2500.1694786406706</c:v>
                </c:pt>
                <c:pt idx="26">
                  <c:v>2435.7929919751246</c:v>
                </c:pt>
                <c:pt idx="27">
                  <c:v>2386.9392550942157</c:v>
                </c:pt>
                <c:pt idx="28">
                  <c:v>2343.919848080578</c:v>
                </c:pt>
                <c:pt idx="29">
                  <c:v>2279.1192449402233</c:v>
                </c:pt>
                <c:pt idx="30">
                  <c:v>2193.8445317338615</c:v>
                </c:pt>
                <c:pt idx="31">
                  <c:v>2117.7117597195638</c:v>
                </c:pt>
                <c:pt idx="32">
                  <c:v>2035.1184036323561</c:v>
                </c:pt>
                <c:pt idx="33">
                  <c:v>1956.090600037026</c:v>
                </c:pt>
                <c:pt idx="34">
                  <c:v>1880.9034702101465</c:v>
                </c:pt>
                <c:pt idx="35">
                  <c:v>1805.0865866207178</c:v>
                </c:pt>
                <c:pt idx="36">
                  <c:v>1732.0188612930797</c:v>
                </c:pt>
                <c:pt idx="37">
                  <c:v>1658.4501663920712</c:v>
                </c:pt>
                <c:pt idx="38">
                  <c:v>1585.3706070652158</c:v>
                </c:pt>
                <c:pt idx="39">
                  <c:v>1516.0516697844391</c:v>
                </c:pt>
                <c:pt idx="40">
                  <c:v>1454.5473528582363</c:v>
                </c:pt>
                <c:pt idx="41">
                  <c:v>1393.0909392800329</c:v>
                </c:pt>
                <c:pt idx="42">
                  <c:v>1332.1135063803688</c:v>
                </c:pt>
                <c:pt idx="43">
                  <c:v>1271.3185673938949</c:v>
                </c:pt>
                <c:pt idx="44">
                  <c:v>1212.4517476099925</c:v>
                </c:pt>
                <c:pt idx="45">
                  <c:v>1160.6590458458804</c:v>
                </c:pt>
                <c:pt idx="46">
                  <c:v>1119.9992566706144</c:v>
                </c:pt>
                <c:pt idx="47">
                  <c:v>1086.5766509799512</c:v>
                </c:pt>
                <c:pt idx="48">
                  <c:v>1055.0531299535337</c:v>
                </c:pt>
                <c:pt idx="49">
                  <c:v>1025.3490506656524</c:v>
                </c:pt>
                <c:pt idx="50">
                  <c:v>998.35397987953115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9B-4081-BE5D-36DB927B8D89}"/>
            </c:ext>
          </c:extLst>
        </c:ser>
        <c:ser>
          <c:idx val="6"/>
          <c:order val="6"/>
          <c:tx>
            <c:v>ESR WAM</c:v>
          </c:tx>
          <c:spPr>
            <a:ln w="28575" cap="rnd">
              <a:solidFill>
                <a:srgbClr val="23A5D9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Data'!$W$349:$BU$349</c:f>
              <c:numCache>
                <c:formatCode>0</c:formatCode>
                <c:ptCount val="51"/>
                <c:pt idx="18">
                  <c:v>2811.175758043526</c:v>
                </c:pt>
                <c:pt idx="19">
                  <c:v>2797.8830738271581</c:v>
                </c:pt>
                <c:pt idx="20">
                  <c:v>2742.2365058877986</c:v>
                </c:pt>
                <c:pt idx="21">
                  <c:v>2667.505426285737</c:v>
                </c:pt>
                <c:pt idx="22">
                  <c:v>2622.1507536137651</c:v>
                </c:pt>
                <c:pt idx="23">
                  <c:v>2454.5914186305426</c:v>
                </c:pt>
                <c:pt idx="24">
                  <c:v>2353.4763728465996</c:v>
                </c:pt>
                <c:pt idx="25">
                  <c:v>2265.4828895915734</c:v>
                </c:pt>
                <c:pt idx="26">
                  <c:v>2180.738476730819</c:v>
                </c:pt>
                <c:pt idx="27">
                  <c:v>2122.459787027024</c:v>
                </c:pt>
                <c:pt idx="28">
                  <c:v>2073.1471433439892</c:v>
                </c:pt>
                <c:pt idx="29">
                  <c:v>2005.4280293956976</c:v>
                </c:pt>
                <c:pt idx="30">
                  <c:v>1930.1594336583391</c:v>
                </c:pt>
                <c:pt idx="31">
                  <c:v>1864.8303483651321</c:v>
                </c:pt>
                <c:pt idx="32">
                  <c:v>1793.7339669791652</c:v>
                </c:pt>
                <c:pt idx="33">
                  <c:v>1721.8215063225152</c:v>
                </c:pt>
                <c:pt idx="34">
                  <c:v>1650.953859589207</c:v>
                </c:pt>
                <c:pt idx="35">
                  <c:v>1580.3795920620678</c:v>
                </c:pt>
                <c:pt idx="36">
                  <c:v>1512.6614529831941</c:v>
                </c:pt>
                <c:pt idx="37">
                  <c:v>1445.8658948361403</c:v>
                </c:pt>
                <c:pt idx="38">
                  <c:v>1380.7702912723164</c:v>
                </c:pt>
                <c:pt idx="39">
                  <c:v>1323.6924456925951</c:v>
                </c:pt>
                <c:pt idx="40">
                  <c:v>1275.6612797966293</c:v>
                </c:pt>
                <c:pt idx="41">
                  <c:v>1231.509946378025</c:v>
                </c:pt>
                <c:pt idx="42">
                  <c:v>1190.1411750068091</c:v>
                </c:pt>
                <c:pt idx="43">
                  <c:v>1157.2292090361623</c:v>
                </c:pt>
                <c:pt idx="44">
                  <c:v>1125.7762413100843</c:v>
                </c:pt>
                <c:pt idx="45">
                  <c:v>1093.7106060948192</c:v>
                </c:pt>
                <c:pt idx="46">
                  <c:v>1066.2068967407763</c:v>
                </c:pt>
                <c:pt idx="47">
                  <c:v>1036.6766683797005</c:v>
                </c:pt>
                <c:pt idx="48">
                  <c:v>1008.2123139131986</c:v>
                </c:pt>
                <c:pt idx="49">
                  <c:v>981.30617715910284</c:v>
                </c:pt>
                <c:pt idx="50">
                  <c:v>956.22653250249709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89B-4081-BE5D-36DB927B8D89}"/>
            </c:ext>
          </c:extLst>
        </c:ser>
        <c:ser>
          <c:idx val="7"/>
          <c:order val="7"/>
          <c:tx>
            <c:v>ETS WEM</c:v>
          </c:tx>
          <c:spPr>
            <a:ln w="28575" cap="rnd">
              <a:solidFill>
                <a:srgbClr val="C9689E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Data'!$W$340:$BU$340</c:f>
              <c:numCache>
                <c:formatCode>0</c:formatCode>
                <c:ptCount val="51"/>
                <c:pt idx="18">
                  <c:v>1812.53</c:v>
                </c:pt>
                <c:pt idx="19">
                  <c:v>1838.694381565291</c:v>
                </c:pt>
                <c:pt idx="20">
                  <c:v>1851.0763262540465</c:v>
                </c:pt>
                <c:pt idx="21">
                  <c:v>1860.5464275609716</c:v>
                </c:pt>
                <c:pt idx="22">
                  <c:v>1863.0110018280102</c:v>
                </c:pt>
                <c:pt idx="23">
                  <c:v>1864.6911682676175</c:v>
                </c:pt>
                <c:pt idx="24">
                  <c:v>1864.2957382912734</c:v>
                </c:pt>
                <c:pt idx="25">
                  <c:v>1864.2218909039755</c:v>
                </c:pt>
                <c:pt idx="26">
                  <c:v>1864.1371145630751</c:v>
                </c:pt>
                <c:pt idx="27">
                  <c:v>1864.9294625162593</c:v>
                </c:pt>
                <c:pt idx="28">
                  <c:v>1863.9405843860015</c:v>
                </c:pt>
                <c:pt idx="29">
                  <c:v>1863.8246353692939</c:v>
                </c:pt>
                <c:pt idx="30">
                  <c:v>1863.7040747121507</c:v>
                </c:pt>
                <c:pt idx="31">
                  <c:v>1864.4645548446783</c:v>
                </c:pt>
                <c:pt idx="32">
                  <c:v>1863.4487516516258</c:v>
                </c:pt>
                <c:pt idx="33">
                  <c:v>1863.310253693076</c:v>
                </c:pt>
                <c:pt idx="34">
                  <c:v>1863.1642864869953</c:v>
                </c:pt>
                <c:pt idx="35">
                  <c:v>1863.8954829039872</c:v>
                </c:pt>
                <c:pt idx="36">
                  <c:v>1862.8640966030007</c:v>
                </c:pt>
                <c:pt idx="37">
                  <c:v>1862.7070866150962</c:v>
                </c:pt>
                <c:pt idx="38">
                  <c:v>1862.542765064183</c:v>
                </c:pt>
                <c:pt idx="39">
                  <c:v>1863.2554962892107</c:v>
                </c:pt>
                <c:pt idx="40">
                  <c:v>1862.1916520861394</c:v>
                </c:pt>
                <c:pt idx="41">
                  <c:v>1862.0047020344516</c:v>
                </c:pt>
                <c:pt idx="42">
                  <c:v>1861.806990289575</c:v>
                </c:pt>
                <c:pt idx="43">
                  <c:v>1862.4829546722656</c:v>
                </c:pt>
                <c:pt idx="44">
                  <c:v>1861.3817426174876</c:v>
                </c:pt>
                <c:pt idx="45">
                  <c:v>1861.1570103987767</c:v>
                </c:pt>
                <c:pt idx="46">
                  <c:v>1860.9210454888298</c:v>
                </c:pt>
                <c:pt idx="47">
                  <c:v>1861.5612687100611</c:v>
                </c:pt>
                <c:pt idx="48">
                  <c:v>1860.4208804803834</c:v>
                </c:pt>
                <c:pt idx="49">
                  <c:v>1860.1564833678981</c:v>
                </c:pt>
                <c:pt idx="50">
                  <c:v>1859.8774016935188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89B-4081-BE5D-36DB927B8D89}"/>
            </c:ext>
          </c:extLst>
        </c:ser>
        <c:ser>
          <c:idx val="8"/>
          <c:order val="8"/>
          <c:tx>
            <c:v>CO2 DomAvi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Data'!$W$341:$BU$341</c:f>
              <c:numCache>
                <c:formatCode>0</c:formatCode>
                <c:ptCount val="51"/>
                <c:pt idx="18">
                  <c:v>22.340912733333333</c:v>
                </c:pt>
                <c:pt idx="19">
                  <c:v>25.619595875822693</c:v>
                </c:pt>
                <c:pt idx="20">
                  <c:v>26.413278141891166</c:v>
                </c:pt>
                <c:pt idx="21">
                  <c:v>27.180634629002892</c:v>
                </c:pt>
                <c:pt idx="22">
                  <c:v>27.547324757042091</c:v>
                </c:pt>
                <c:pt idx="23">
                  <c:v>27.880370581684829</c:v>
                </c:pt>
                <c:pt idx="24">
                  <c:v>28.165233168964939</c:v>
                </c:pt>
                <c:pt idx="25">
                  <c:v>28.380092393131477</c:v>
                </c:pt>
                <c:pt idx="26">
                  <c:v>28.477183769834479</c:v>
                </c:pt>
                <c:pt idx="27">
                  <c:v>28.439920361621386</c:v>
                </c:pt>
                <c:pt idx="28">
                  <c:v>28.214549830334121</c:v>
                </c:pt>
                <c:pt idx="29">
                  <c:v>27.733342113348026</c:v>
                </c:pt>
                <c:pt idx="30">
                  <c:v>26.918670387250859</c:v>
                </c:pt>
                <c:pt idx="31">
                  <c:v>25.691234812004236</c:v>
                </c:pt>
                <c:pt idx="32">
                  <c:v>23.98904335533263</c:v>
                </c:pt>
                <c:pt idx="33">
                  <c:v>21.798702510930124</c:v>
                </c:pt>
                <c:pt idx="34">
                  <c:v>19.183661066300822</c:v>
                </c:pt>
                <c:pt idx="35">
                  <c:v>16.292592585836587</c:v>
                </c:pt>
                <c:pt idx="36">
                  <c:v>13.342778556822799</c:v>
                </c:pt>
                <c:pt idx="37">
                  <c:v>10.545283958014494</c:v>
                </c:pt>
                <c:pt idx="38" formatCode="0.0">
                  <c:v>8.0710294251207664</c:v>
                </c:pt>
                <c:pt idx="39" formatCode="0.0">
                  <c:v>6.0116206822243274</c:v>
                </c:pt>
                <c:pt idx="40" formatCode="0.0">
                  <c:v>4.3808670701518961</c:v>
                </c:pt>
                <c:pt idx="41" formatCode="0.0">
                  <c:v>3.1391663837230093</c:v>
                </c:pt>
                <c:pt idx="42" formatCode="0.0">
                  <c:v>2.2212895659651566</c:v>
                </c:pt>
                <c:pt idx="43" formatCode="0.0">
                  <c:v>1.5573614669247899</c:v>
                </c:pt>
                <c:pt idx="44" formatCode="0.0">
                  <c:v>1.0846226298225885</c:v>
                </c:pt>
                <c:pt idx="45" formatCode="0.00">
                  <c:v>0.75181257258119027</c:v>
                </c:pt>
                <c:pt idx="46" formatCode="0.00">
                  <c:v>0.51882978487383891</c:v>
                </c:pt>
                <c:pt idx="47" formatCode="0.00">
                  <c:v>0.35719050210792253</c:v>
                </c:pt>
                <c:pt idx="48" formatCode="0.00">
                  <c:v>0.24548533831558678</c:v>
                </c:pt>
                <c:pt idx="49" formatCode="0.00">
                  <c:v>0.16850213781644674</c:v>
                </c:pt>
                <c:pt idx="50" formatCode="0.00">
                  <c:v>0.11555271368381473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9B-4081-BE5D-36DB927B8D89}"/>
            </c:ext>
          </c:extLst>
        </c:ser>
        <c:ser>
          <c:idx val="9"/>
          <c:order val="9"/>
          <c:tx>
            <c:v>CO2 DomAvi WAM</c:v>
          </c:tx>
          <c:spPr>
            <a:ln w="28575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Data'!$W$348:$BU$348</c:f>
              <c:numCache>
                <c:formatCode>0</c:formatCode>
                <c:ptCount val="51"/>
                <c:pt idx="18">
                  <c:v>22.340912733333333</c:v>
                </c:pt>
                <c:pt idx="19">
                  <c:v>25.619595875822693</c:v>
                </c:pt>
                <c:pt idx="20">
                  <c:v>25.901379039891168</c:v>
                </c:pt>
                <c:pt idx="21">
                  <c:v>26.653767717002893</c:v>
                </c:pt>
                <c:pt idx="22">
                  <c:v>27.011477159042091</c:v>
                </c:pt>
                <c:pt idx="23">
                  <c:v>27.338535859684828</c:v>
                </c:pt>
                <c:pt idx="24">
                  <c:v>27.617411322964937</c:v>
                </c:pt>
                <c:pt idx="25">
                  <c:v>26.721659045131474</c:v>
                </c:pt>
                <c:pt idx="26">
                  <c:v>26.812763297834476</c:v>
                </c:pt>
                <c:pt idx="27">
                  <c:v>26.778493451621387</c:v>
                </c:pt>
                <c:pt idx="28">
                  <c:v>26.565097168334116</c:v>
                </c:pt>
                <c:pt idx="29">
                  <c:v>26.110831509348024</c:v>
                </c:pt>
                <c:pt idx="30">
                  <c:v>21.67095620125086</c:v>
                </c:pt>
                <c:pt idx="31">
                  <c:v>20.683005586004235</c:v>
                </c:pt>
                <c:pt idx="32">
                  <c:v>19.30711238733263</c:v>
                </c:pt>
                <c:pt idx="33">
                  <c:v>17.544850908930123</c:v>
                </c:pt>
                <c:pt idx="34">
                  <c:v>15.438715004300823</c:v>
                </c:pt>
                <c:pt idx="35">
                  <c:v>10.886219613836586</c:v>
                </c:pt>
                <c:pt idx="36" formatCode="0.00">
                  <c:v>8.9123067968227989</c:v>
                </c:pt>
                <c:pt idx="37" formatCode="0.00">
                  <c:v>7.0428164180144934</c:v>
                </c:pt>
                <c:pt idx="38" formatCode="0.00">
                  <c:v>5.3917914351207656</c:v>
                </c:pt>
                <c:pt idx="39" formatCode="0.00">
                  <c:v>4.0149148282243274</c:v>
                </c:pt>
                <c:pt idx="40" formatCode="0.00">
                  <c:v>2.5817363081518958</c:v>
                </c:pt>
                <c:pt idx="41" formatCode="0.00">
                  <c:v>1.8489411617230089</c:v>
                </c:pt>
                <c:pt idx="42" formatCode="0.00">
                  <c:v>1.3082531559651569</c:v>
                </c:pt>
                <c:pt idx="43" formatCode="0.00">
                  <c:v>0.91973276092478995</c:v>
                </c:pt>
                <c:pt idx="44" formatCode="0.00">
                  <c:v>0.63858189182258862</c:v>
                </c:pt>
                <c:pt idx="45" formatCode="0.00">
                  <c:v>0.23691990858119019</c:v>
                </c:pt>
                <c:pt idx="46" formatCode="0.00">
                  <c:v>0.1655894688738388</c:v>
                </c:pt>
                <c:pt idx="47" formatCode="0.00">
                  <c:v>0.11171841810792245</c:v>
                </c:pt>
                <c:pt idx="48" formatCode="0.00">
                  <c:v>7.7845866315586723E-2</c:v>
                </c:pt>
                <c:pt idx="49" formatCode="0.00">
                  <c:v>5.4746781816446759E-2</c:v>
                </c:pt>
                <c:pt idx="50" formatCode="0.00">
                  <c:v>3.7720101683814719E-2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89B-4081-BE5D-36DB927B8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3.6663835667707933E-4"/>
              <c:y val="0.201958263467716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1821300903338003"/>
          <c:y val="0.34512227189061268"/>
          <c:w val="0.2725845369788899"/>
          <c:h val="0.339732498816251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29900943734936"/>
          <c:y val="2.6132870370370376E-2"/>
          <c:w val="0.62350488666008208"/>
          <c:h val="0.87429398148148163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Data'!$D$336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Data'!$W$336:$AV$336</c15:sqref>
                  </c15:fullRef>
                </c:ext>
              </c:extLst>
              <c:f>'Talnagögn | Numerical Data'!$W$336:$AO$336</c:f>
              <c:numCache>
                <c:formatCode>0</c:formatCode>
                <c:ptCount val="19"/>
                <c:pt idx="0">
                  <c:v>8091.7267269509657</c:v>
                </c:pt>
                <c:pt idx="1">
                  <c:v>8135.1701428928063</c:v>
                </c:pt>
                <c:pt idx="2">
                  <c:v>8030.451820954705</c:v>
                </c:pt>
                <c:pt idx="3">
                  <c:v>8065.6670743415989</c:v>
                </c:pt>
                <c:pt idx="4">
                  <c:v>8117.3693936346281</c:v>
                </c:pt>
                <c:pt idx="5">
                  <c:v>8088.1843252997787</c:v>
                </c:pt>
                <c:pt idx="6">
                  <c:v>8063.4833201027086</c:v>
                </c:pt>
                <c:pt idx="7">
                  <c:v>8064.5392425745749</c:v>
                </c:pt>
                <c:pt idx="8">
                  <c:v>8061.7769053843185</c:v>
                </c:pt>
                <c:pt idx="9">
                  <c:v>8051.6816426605765</c:v>
                </c:pt>
                <c:pt idx="10">
                  <c:v>8039.3971026624204</c:v>
                </c:pt>
                <c:pt idx="11">
                  <c:v>8018.3786668449193</c:v>
                </c:pt>
                <c:pt idx="12">
                  <c:v>7987.5815574668504</c:v>
                </c:pt>
                <c:pt idx="13">
                  <c:v>7972.0593770061969</c:v>
                </c:pt>
                <c:pt idx="14">
                  <c:v>7982.4408800976125</c:v>
                </c:pt>
                <c:pt idx="15">
                  <c:v>7999.9250976595449</c:v>
                </c:pt>
                <c:pt idx="16">
                  <c:v>8003.3846929324436</c:v>
                </c:pt>
                <c:pt idx="17">
                  <c:v>7985.6990877259941</c:v>
                </c:pt>
                <c:pt idx="18">
                  <c:v>7985.0110491166906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82-4450-8AD1-D4BC0C4E5F87}"/>
            </c:ext>
          </c:extLst>
        </c:ser>
        <c:ser>
          <c:idx val="2"/>
          <c:order val="1"/>
          <c:tx>
            <c:strRef>
              <c:f>'Talnagögn | Numerical Data'!$D$335</c:f>
              <c:strCache>
                <c:ptCount val="1"/>
                <c:pt idx="0">
                  <c:v>Samfélagslosun</c:v>
                </c:pt>
              </c:strCache>
            </c:strRef>
          </c:tx>
          <c:spPr>
            <a:ln w="28575" cap="rnd">
              <a:solidFill>
                <a:srgbClr val="23A5D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Data'!$W$335:$AV$335</c15:sqref>
                  </c15:fullRef>
                </c:ext>
              </c:extLst>
              <c:f>'Talnagögn | Numerical Data'!$W$335:$AO$335</c:f>
              <c:numCache>
                <c:formatCode>0</c:formatCode>
                <c:ptCount val="19"/>
                <c:pt idx="0">
                  <c:v>3249.9644086277672</c:v>
                </c:pt>
                <c:pt idx="1">
                  <c:v>3384.8277700767758</c:v>
                </c:pt>
                <c:pt idx="2">
                  <c:v>3555.9141285164278</c:v>
                </c:pt>
                <c:pt idx="3">
                  <c:v>3416.706622192346</c:v>
                </c:pt>
                <c:pt idx="4">
                  <c:v>3285.489951656145</c:v>
                </c:pt>
                <c:pt idx="5">
                  <c:v>3171.5049641490614</c:v>
                </c:pt>
                <c:pt idx="6">
                  <c:v>3061.6075460034394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3002.9388978098509</c:v>
                </c:pt>
                <c:pt idx="12">
                  <c:v>3036.8327619033612</c:v>
                </c:pt>
                <c:pt idx="13">
                  <c:v>3072.2478556891137</c:v>
                </c:pt>
                <c:pt idx="14">
                  <c:v>2980.7939695056102</c:v>
                </c:pt>
                <c:pt idx="15">
                  <c:v>2839.9333445934631</c:v>
                </c:pt>
                <c:pt idx="16">
                  <c:v>2880.4055923989213</c:v>
                </c:pt>
                <c:pt idx="17">
                  <c:v>2882.5553151680479</c:v>
                </c:pt>
                <c:pt idx="18">
                  <c:v>2811.175758043526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82-4450-8AD1-D4BC0C4E5F87}"/>
            </c:ext>
          </c:extLst>
        </c:ser>
        <c:ser>
          <c:idx val="0"/>
          <c:order val="2"/>
          <c:tx>
            <c:strRef>
              <c:f>'Talnagögn | Numerical Data'!$D$333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ln w="28575" cap="rnd">
              <a:solidFill>
                <a:srgbClr val="C9689E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Data'!$W$333:$AV$333</c15:sqref>
                  </c15:fullRef>
                </c:ext>
              </c:extLst>
              <c:f>'Talnagögn | Numerical Data'!$W$333:$AO$333</c:f>
              <c:numCache>
                <c:formatCode>0</c:formatCode>
                <c:ptCount val="19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1414.5983388630546</c:v>
                </c:pt>
                <c:pt idx="3">
                  <c:v>1931.1151277677468</c:v>
                </c:pt>
                <c:pt idx="4">
                  <c:v>1764.1449942061058</c:v>
                </c:pt>
                <c:pt idx="5">
                  <c:v>1783.4334517036384</c:v>
                </c:pt>
                <c:pt idx="6">
                  <c:v>1680.8912393316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1801.5981907139039</c:v>
                </c:pt>
                <c:pt idx="11">
                  <c:v>1771.6683497563383</c:v>
                </c:pt>
                <c:pt idx="12">
                  <c:v>1824.7934949065466</c:v>
                </c:pt>
                <c:pt idx="13">
                  <c:v>1846.9543490538745</c:v>
                </c:pt>
                <c:pt idx="14">
                  <c:v>1788.0091929632458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82-4450-8AD1-D4BC0C4E5F87}"/>
            </c:ext>
          </c:extLst>
        </c:ser>
        <c:ser>
          <c:idx val="1"/>
          <c:order val="3"/>
          <c:tx>
            <c:strRef>
              <c:f>'Talnagögn | Numerical Data'!$D$334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Data'!$W$334:$AV$334</c15:sqref>
                  </c15:fullRef>
                </c:ext>
              </c:extLst>
              <c:f>'Talnagögn | Numerical Data'!$W$334:$AO$334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82-4450-8AD1-D4BC0C4E5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5.7902909459540977E-5"/>
              <c:y val="0.211476860902939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361896123410129"/>
          <c:y val="0.36781423441895228"/>
          <c:w val="0.26819922093701981"/>
          <c:h val="0.28661065871249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3562604674415701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v>Söguleg losun</c:v>
          </c:tx>
          <c:spPr>
            <a:ln w="28575" cap="rnd">
              <a:solidFill>
                <a:srgbClr val="23A5D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Data'!$W$399:$AV$399</c:f>
              <c:numCache>
                <c:formatCode>0</c:formatCode>
                <c:ptCount val="26"/>
                <c:pt idx="0">
                  <c:v>3249.9644086277672</c:v>
                </c:pt>
                <c:pt idx="1">
                  <c:v>3384.8277700767762</c:v>
                </c:pt>
                <c:pt idx="2">
                  <c:v>3555.9141285164278</c:v>
                </c:pt>
                <c:pt idx="3">
                  <c:v>3416.7066221923469</c:v>
                </c:pt>
                <c:pt idx="4">
                  <c:v>3285.4899516561445</c:v>
                </c:pt>
                <c:pt idx="5">
                  <c:v>3171.5049641490614</c:v>
                </c:pt>
                <c:pt idx="6">
                  <c:v>3061.6075460034399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3002.9388978098505</c:v>
                </c:pt>
                <c:pt idx="12">
                  <c:v>3036.8327619033607</c:v>
                </c:pt>
                <c:pt idx="13">
                  <c:v>3072.2478556891137</c:v>
                </c:pt>
                <c:pt idx="14">
                  <c:v>2980.7939695056098</c:v>
                </c:pt>
                <c:pt idx="15">
                  <c:v>2839.9333445934631</c:v>
                </c:pt>
                <c:pt idx="16">
                  <c:v>2880.4044845420017</c:v>
                </c:pt>
                <c:pt idx="17">
                  <c:v>2882.5535708478137</c:v>
                </c:pt>
                <c:pt idx="18">
                  <c:v>2811.1771035500651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B-4D43-AAFD-B573B584CDBC}"/>
            </c:ext>
          </c:extLst>
        </c:ser>
        <c:ser>
          <c:idx val="4"/>
          <c:order val="1"/>
          <c:tx>
            <c:v>Sviðsmynd með núgildandi aðgerðum</c:v>
          </c:tx>
          <c:spPr>
            <a:ln w="28575" cap="rnd">
              <a:solidFill>
                <a:srgbClr val="23A5D9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Data'!$W$414:$BU$414</c:f>
              <c:numCache>
                <c:formatCode>0</c:formatCode>
                <c:ptCount val="51"/>
                <c:pt idx="18">
                  <c:v>2811.1771035500651</c:v>
                </c:pt>
                <c:pt idx="19">
                  <c:v>2798.3201735835546</c:v>
                </c:pt>
                <c:pt idx="20">
                  <c:v>2756.6623048390202</c:v>
                </c:pt>
                <c:pt idx="21">
                  <c:v>2695.9819025143902</c:v>
                </c:pt>
                <c:pt idx="22">
                  <c:v>2664.6141662166356</c:v>
                </c:pt>
                <c:pt idx="23">
                  <c:v>2575.9857561429071</c:v>
                </c:pt>
                <c:pt idx="24">
                  <c:v>2537.6166822087816</c:v>
                </c:pt>
                <c:pt idx="25">
                  <c:v>2500.1694786406706</c:v>
                </c:pt>
                <c:pt idx="26">
                  <c:v>2435.7929919751246</c:v>
                </c:pt>
                <c:pt idx="27">
                  <c:v>2386.9392550942157</c:v>
                </c:pt>
                <c:pt idx="28">
                  <c:v>2343.919848080578</c:v>
                </c:pt>
                <c:pt idx="29">
                  <c:v>2279.1192449402233</c:v>
                </c:pt>
                <c:pt idx="30">
                  <c:v>2193.844531733861</c:v>
                </c:pt>
                <c:pt idx="31">
                  <c:v>2117.7117597195643</c:v>
                </c:pt>
                <c:pt idx="32">
                  <c:v>2035.1184036323559</c:v>
                </c:pt>
                <c:pt idx="33">
                  <c:v>1956.090600037026</c:v>
                </c:pt>
                <c:pt idx="34">
                  <c:v>1880.9034702101465</c:v>
                </c:pt>
                <c:pt idx="35">
                  <c:v>1805.0865866207178</c:v>
                </c:pt>
                <c:pt idx="36">
                  <c:v>1732.0188612930797</c:v>
                </c:pt>
                <c:pt idx="37">
                  <c:v>1658.4501663920714</c:v>
                </c:pt>
                <c:pt idx="38">
                  <c:v>1585.3706070652158</c:v>
                </c:pt>
                <c:pt idx="39">
                  <c:v>1516.0516697844389</c:v>
                </c:pt>
                <c:pt idx="40">
                  <c:v>1454.5473528582363</c:v>
                </c:pt>
                <c:pt idx="41">
                  <c:v>1393.0909392800329</c:v>
                </c:pt>
                <c:pt idx="42">
                  <c:v>1332.113506380369</c:v>
                </c:pt>
                <c:pt idx="43">
                  <c:v>1271.3185673938949</c:v>
                </c:pt>
                <c:pt idx="44">
                  <c:v>1212.4517476099925</c:v>
                </c:pt>
                <c:pt idx="45">
                  <c:v>1160.6590458458807</c:v>
                </c:pt>
                <c:pt idx="46">
                  <c:v>1119.9992566706142</c:v>
                </c:pt>
                <c:pt idx="47">
                  <c:v>1086.576650979951</c:v>
                </c:pt>
                <c:pt idx="48">
                  <c:v>1055.0531299535337</c:v>
                </c:pt>
                <c:pt idx="49">
                  <c:v>1025.3490506656522</c:v>
                </c:pt>
                <c:pt idx="50">
                  <c:v>998.35397987953115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BB-4D43-AAFD-B573B584CDBC}"/>
            </c:ext>
          </c:extLst>
        </c:ser>
        <c:ser>
          <c:idx val="5"/>
          <c:order val="2"/>
          <c:tx>
            <c:v>Sviðsmynd með viðbótaraðgerðum</c:v>
          </c:tx>
          <c:spPr>
            <a:ln w="28575" cap="rnd">
              <a:solidFill>
                <a:srgbClr val="23A5D9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Data'!$W$429:$BU$429</c:f>
              <c:numCache>
                <c:formatCode>General</c:formatCode>
                <c:ptCount val="51"/>
                <c:pt idx="18">
                  <c:v>2811.1771035500651</c:v>
                </c:pt>
                <c:pt idx="19" formatCode="0">
                  <c:v>2797.8830738271581</c:v>
                </c:pt>
                <c:pt idx="20" formatCode="0">
                  <c:v>2742.2365058877986</c:v>
                </c:pt>
                <c:pt idx="21" formatCode="0">
                  <c:v>2667.505426285737</c:v>
                </c:pt>
                <c:pt idx="22" formatCode="0">
                  <c:v>2622.1507536137651</c:v>
                </c:pt>
                <c:pt idx="23" formatCode="0">
                  <c:v>2454.5914186305426</c:v>
                </c:pt>
                <c:pt idx="24" formatCode="0">
                  <c:v>2353.4763728465996</c:v>
                </c:pt>
                <c:pt idx="25" formatCode="0">
                  <c:v>2265.4828895915734</c:v>
                </c:pt>
                <c:pt idx="26" formatCode="0">
                  <c:v>2180.738476730819</c:v>
                </c:pt>
                <c:pt idx="27" formatCode="0">
                  <c:v>2122.459787027024</c:v>
                </c:pt>
                <c:pt idx="28" formatCode="0">
                  <c:v>2073.1471433439892</c:v>
                </c:pt>
                <c:pt idx="29" formatCode="0">
                  <c:v>2005.4280293956976</c:v>
                </c:pt>
                <c:pt idx="30" formatCode="0">
                  <c:v>1930.1594336583391</c:v>
                </c:pt>
                <c:pt idx="31" formatCode="0">
                  <c:v>1864.8303483651321</c:v>
                </c:pt>
                <c:pt idx="32" formatCode="0">
                  <c:v>1793.7339669791652</c:v>
                </c:pt>
                <c:pt idx="33" formatCode="0">
                  <c:v>1721.8215063225152</c:v>
                </c:pt>
                <c:pt idx="34" formatCode="0">
                  <c:v>1650.953859589207</c:v>
                </c:pt>
                <c:pt idx="35" formatCode="0">
                  <c:v>1580.3795920620678</c:v>
                </c:pt>
                <c:pt idx="36" formatCode="0">
                  <c:v>1512.6614529831941</c:v>
                </c:pt>
                <c:pt idx="37" formatCode="0">
                  <c:v>1445.8658948361403</c:v>
                </c:pt>
                <c:pt idx="38" formatCode="0">
                  <c:v>1380.7702912723164</c:v>
                </c:pt>
                <c:pt idx="39" formatCode="0">
                  <c:v>1323.6924456925951</c:v>
                </c:pt>
                <c:pt idx="40" formatCode="0">
                  <c:v>1275.6612797966293</c:v>
                </c:pt>
                <c:pt idx="41" formatCode="0">
                  <c:v>1231.509946378025</c:v>
                </c:pt>
                <c:pt idx="42" formatCode="0">
                  <c:v>1190.1411750068091</c:v>
                </c:pt>
                <c:pt idx="43" formatCode="0">
                  <c:v>1157.2292090361623</c:v>
                </c:pt>
                <c:pt idx="44" formatCode="0">
                  <c:v>1125.7762413100843</c:v>
                </c:pt>
                <c:pt idx="45" formatCode="0">
                  <c:v>1093.7106060948192</c:v>
                </c:pt>
                <c:pt idx="46" formatCode="0">
                  <c:v>1066.2068967407763</c:v>
                </c:pt>
                <c:pt idx="47" formatCode="0">
                  <c:v>1036.6766683797005</c:v>
                </c:pt>
                <c:pt idx="48" formatCode="0">
                  <c:v>1008.2123139131986</c:v>
                </c:pt>
                <c:pt idx="49" formatCode="0">
                  <c:v>981.30617715910284</c:v>
                </c:pt>
                <c:pt idx="50" formatCode="0">
                  <c:v>956.22653250249709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BB-4D43-AAFD-B573B584C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167490770186495"/>
          <c:y val="0.32723587962962963"/>
          <c:w val="0.20983627046619174"/>
          <c:h val="0.377915277777777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967267312739757E-2"/>
          <c:y val="3.2068608917919739E-2"/>
          <c:w val="0.638570941853422"/>
          <c:h val="0.87355280933180446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Data'!$D$388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Data'!$W$388:$AV$388</c:f>
              <c:numCache>
                <c:formatCode>0</c:formatCode>
                <c:ptCount val="26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951.38401673442957</c:v>
                </c:pt>
                <c:pt idx="13">
                  <c:v>976.87494552460259</c:v>
                </c:pt>
                <c:pt idx="14">
                  <c:v>956.41207127039218</c:v>
                </c:pt>
                <c:pt idx="15">
                  <c:v>830.28702289015064</c:v>
                </c:pt>
                <c:pt idx="16">
                  <c:v>859.18959264190892</c:v>
                </c:pt>
                <c:pt idx="17">
                  <c:v>926.01224577878793</c:v>
                </c:pt>
                <c:pt idx="18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A5-4C28-8C71-E4323E851E35}"/>
            </c:ext>
          </c:extLst>
        </c:ser>
        <c:ser>
          <c:idx val="2"/>
          <c:order val="1"/>
          <c:tx>
            <c:strRef>
              <c:f>'Talnagögn | Numerical Data'!$D$390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Data'!$W$390:$AV$390</c:f>
              <c:numCache>
                <c:formatCode>0</c:formatCode>
                <c:ptCount val="26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A5-4C28-8C71-E4323E851E35}"/>
            </c:ext>
          </c:extLst>
        </c:ser>
        <c:ser>
          <c:idx val="1"/>
          <c:order val="2"/>
          <c:tx>
            <c:strRef>
              <c:f>'Talnagögn | Numerical Data'!$D$389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Data'!$W$389:$AV$389</c:f>
              <c:numCache>
                <c:formatCode>0</c:formatCode>
                <c:ptCount val="26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A5-4C28-8C71-E4323E851E35}"/>
            </c:ext>
          </c:extLst>
        </c:ser>
        <c:ser>
          <c:idx val="3"/>
          <c:order val="3"/>
          <c:tx>
            <c:strRef>
              <c:f>'Talnagögn | Numerical Data'!$D$391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Data'!$W$391:$AV$391</c:f>
              <c:numCache>
                <c:formatCode>0</c:formatCode>
                <c:ptCount val="26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229.1106888659962</c:v>
                </c:pt>
                <c:pt idx="16">
                  <c:v>225.01508866447509</c:v>
                </c:pt>
                <c:pt idx="17">
                  <c:v>214.74507863588011</c:v>
                </c:pt>
                <c:pt idx="18">
                  <c:v>201.26070771553427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A5-4C28-8C71-E4323E851E35}"/>
            </c:ext>
          </c:extLst>
        </c:ser>
        <c:ser>
          <c:idx val="7"/>
          <c:order val="4"/>
          <c:tx>
            <c:strRef>
              <c:f>'Talnagögn | Numerical Data'!$D$398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Data'!$W$400:$AV$400</c:f>
            </c:numRef>
          </c:val>
          <c:smooth val="0"/>
          <c:extLst>
            <c:ext xmlns:c16="http://schemas.microsoft.com/office/drawing/2014/chart" uri="{C3380CC4-5D6E-409C-BE32-E72D297353CC}">
              <c16:uniqueId val="{00000004-5DA5-4C28-8C71-E4323E851E35}"/>
            </c:ext>
          </c:extLst>
        </c:ser>
        <c:ser>
          <c:idx val="4"/>
          <c:order val="5"/>
          <c:tx>
            <c:v>Vega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Data'!$W$403:$BU$403</c:f>
              <c:numCache>
                <c:formatCode>0</c:formatCode>
                <c:ptCount val="51"/>
                <c:pt idx="18">
                  <c:v>921.28481276391403</c:v>
                </c:pt>
                <c:pt idx="19">
                  <c:v>909.68338336016484</c:v>
                </c:pt>
                <c:pt idx="20">
                  <c:v>912.53890493824258</c:v>
                </c:pt>
                <c:pt idx="21">
                  <c:v>906.5012022801734</c:v>
                </c:pt>
                <c:pt idx="22">
                  <c:v>896.86211171182231</c:v>
                </c:pt>
                <c:pt idx="23">
                  <c:v>882.930519280152</c:v>
                </c:pt>
                <c:pt idx="24">
                  <c:v>864.36699263429864</c:v>
                </c:pt>
                <c:pt idx="25">
                  <c:v>840.41651467466215</c:v>
                </c:pt>
                <c:pt idx="26">
                  <c:v>808.17723957249348</c:v>
                </c:pt>
                <c:pt idx="27">
                  <c:v>772.69998323803645</c:v>
                </c:pt>
                <c:pt idx="28">
                  <c:v>733.84983007809535</c:v>
                </c:pt>
                <c:pt idx="29">
                  <c:v>691.84700821951674</c:v>
                </c:pt>
                <c:pt idx="30">
                  <c:v>630.28371111251283</c:v>
                </c:pt>
                <c:pt idx="31">
                  <c:v>569.49140094913628</c:v>
                </c:pt>
                <c:pt idx="32">
                  <c:v>510.15508155637832</c:v>
                </c:pt>
                <c:pt idx="33">
                  <c:v>457.4359240165133</c:v>
                </c:pt>
                <c:pt idx="34">
                  <c:v>409.78238094028183</c:v>
                </c:pt>
                <c:pt idx="35">
                  <c:v>363.43530028346152</c:v>
                </c:pt>
                <c:pt idx="36">
                  <c:v>320.61556996962616</c:v>
                </c:pt>
                <c:pt idx="37">
                  <c:v>279.08191989735877</c:v>
                </c:pt>
                <c:pt idx="38">
                  <c:v>238.88519969883723</c:v>
                </c:pt>
                <c:pt idx="39">
                  <c:v>200.17781595933181</c:v>
                </c:pt>
                <c:pt idx="40">
                  <c:v>163.1653962071922</c:v>
                </c:pt>
                <c:pt idx="41">
                  <c:v>128.00785027676881</c:v>
                </c:pt>
                <c:pt idx="42">
                  <c:v>94.848730643316543</c:v>
                </c:pt>
                <c:pt idx="43">
                  <c:v>64.209392282618907</c:v>
                </c:pt>
                <c:pt idx="44">
                  <c:v>36.45609289753137</c:v>
                </c:pt>
                <c:pt idx="45">
                  <c:v>16.645714885852154</c:v>
                </c:pt>
                <c:pt idx="46" formatCode="0.0">
                  <c:v>4.9335717927402323</c:v>
                </c:pt>
                <c:pt idx="47" formatCode="0.0">
                  <c:v>3.1026257680215981</c:v>
                </c:pt>
                <c:pt idx="48" formatCode="0.0">
                  <c:v>2.0249587554909527</c:v>
                </c:pt>
                <c:pt idx="49" formatCode="0.0">
                  <c:v>1.1013851193870499</c:v>
                </c:pt>
                <c:pt idx="50" formatCode="0.0">
                  <c:v>0.90407070943843471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A5-4C28-8C71-E4323E851E35}"/>
            </c:ext>
          </c:extLst>
        </c:ser>
        <c:ser>
          <c:idx val="5"/>
          <c:order val="6"/>
          <c:tx>
            <c:v>Vega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Data'!$W$418:$BU$418</c:f>
              <c:numCache>
                <c:formatCode>0</c:formatCode>
                <c:ptCount val="51"/>
                <c:pt idx="18">
                  <c:v>921.28481276391403</c:v>
                </c:pt>
                <c:pt idx="19">
                  <c:v>909.68338336016484</c:v>
                </c:pt>
                <c:pt idx="20">
                  <c:v>901.54313847550611</c:v>
                </c:pt>
                <c:pt idx="21">
                  <c:v>884.42393670246656</c:v>
                </c:pt>
                <c:pt idx="22">
                  <c:v>863.74748579155789</c:v>
                </c:pt>
                <c:pt idx="23">
                  <c:v>802.59581774981189</c:v>
                </c:pt>
                <c:pt idx="24">
                  <c:v>740.10439071299493</c:v>
                </c:pt>
                <c:pt idx="25">
                  <c:v>676.00771686413839</c:v>
                </c:pt>
                <c:pt idx="26">
                  <c:v>626.95542433057813</c:v>
                </c:pt>
                <c:pt idx="27">
                  <c:v>584.13304515889934</c:v>
                </c:pt>
                <c:pt idx="28">
                  <c:v>540.687365001643</c:v>
                </c:pt>
                <c:pt idx="29">
                  <c:v>496.75211451389765</c:v>
                </c:pt>
                <c:pt idx="30">
                  <c:v>445.17783863652323</c:v>
                </c:pt>
                <c:pt idx="31">
                  <c:v>394.98579863060627</c:v>
                </c:pt>
                <c:pt idx="32">
                  <c:v>346.4414385570476</c:v>
                </c:pt>
                <c:pt idx="33">
                  <c:v>299.66922330413848</c:v>
                </c:pt>
                <c:pt idx="34">
                  <c:v>254.77915421458252</c:v>
                </c:pt>
                <c:pt idx="35">
                  <c:v>211.83342435959599</c:v>
                </c:pt>
                <c:pt idx="36">
                  <c:v>172.24392750532823</c:v>
                </c:pt>
                <c:pt idx="37">
                  <c:v>135.15812215261741</c:v>
                </c:pt>
                <c:pt idx="38">
                  <c:v>100.49436483979959</c:v>
                </c:pt>
                <c:pt idx="39">
                  <c:v>71.751775061710973</c:v>
                </c:pt>
                <c:pt idx="40">
                  <c:v>46.532375268837086</c:v>
                </c:pt>
                <c:pt idx="41">
                  <c:v>26.788100914441703</c:v>
                </c:pt>
                <c:pt idx="42">
                  <c:v>11.221473804295222</c:v>
                </c:pt>
                <c:pt idx="43" formatCode="0.0">
                  <c:v>6.3202217622023271</c:v>
                </c:pt>
                <c:pt idx="44" formatCode="0.0">
                  <c:v>3.7710906246839713</c:v>
                </c:pt>
                <c:pt idx="45" formatCode="0.0">
                  <c:v>1.5715678401968758</c:v>
                </c:pt>
                <c:pt idx="46" formatCode="0.0">
                  <c:v>0.7997954625167264</c:v>
                </c:pt>
                <c:pt idx="47" formatCode="0.0">
                  <c:v>0.70975313624608416</c:v>
                </c:pt>
                <c:pt idx="48" formatCode="0.0">
                  <c:v>0.64331320820787552</c:v>
                </c:pt>
                <c:pt idx="49" formatCode="0.0">
                  <c:v>0.5989782764949193</c:v>
                </c:pt>
                <c:pt idx="50" formatCode="0.0">
                  <c:v>0.56009422118076535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A5-4C28-8C71-E4323E851E35}"/>
            </c:ext>
          </c:extLst>
        </c:ser>
        <c:ser>
          <c:idx val="6"/>
          <c:order val="7"/>
          <c:tx>
            <c:v>Land WEM</c:v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Data'!$W$405:$BU$405</c:f>
              <c:numCache>
                <c:formatCode>0</c:formatCode>
                <c:ptCount val="51"/>
                <c:pt idx="18">
                  <c:v>692.38040246203309</c:v>
                </c:pt>
                <c:pt idx="19">
                  <c:v>690.03005451968113</c:v>
                </c:pt>
                <c:pt idx="20">
                  <c:v>686.91262824532726</c:v>
                </c:pt>
                <c:pt idx="21">
                  <c:v>685.00713386939856</c:v>
                </c:pt>
                <c:pt idx="22">
                  <c:v>683.08321847839375</c:v>
                </c:pt>
                <c:pt idx="23">
                  <c:v>681.1419825018005</c:v>
                </c:pt>
                <c:pt idx="24">
                  <c:v>678.28992268559182</c:v>
                </c:pt>
                <c:pt idx="25">
                  <c:v>675.57364650219574</c:v>
                </c:pt>
                <c:pt idx="26">
                  <c:v>673.18473962046653</c:v>
                </c:pt>
                <c:pt idx="27">
                  <c:v>671.47007737838976</c:v>
                </c:pt>
                <c:pt idx="28">
                  <c:v>669.75484812820207</c:v>
                </c:pt>
                <c:pt idx="29">
                  <c:v>667.82757525885449</c:v>
                </c:pt>
                <c:pt idx="30">
                  <c:v>665.75152396977194</c:v>
                </c:pt>
                <c:pt idx="31">
                  <c:v>663.49434448963939</c:v>
                </c:pt>
                <c:pt idx="32">
                  <c:v>660.71153493277609</c:v>
                </c:pt>
                <c:pt idx="33">
                  <c:v>657.40376523039185</c:v>
                </c:pt>
                <c:pt idx="34">
                  <c:v>654.56401178553119</c:v>
                </c:pt>
                <c:pt idx="35">
                  <c:v>651.73800951596172</c:v>
                </c:pt>
                <c:pt idx="36">
                  <c:v>648.96663361866604</c:v>
                </c:pt>
                <c:pt idx="37">
                  <c:v>646.30043293715232</c:v>
                </c:pt>
                <c:pt idx="38">
                  <c:v>643.70447353864677</c:v>
                </c:pt>
                <c:pt idx="39">
                  <c:v>641.40929717116126</c:v>
                </c:pt>
                <c:pt idx="40">
                  <c:v>639.72696430130713</c:v>
                </c:pt>
                <c:pt idx="41">
                  <c:v>638.05065398418458</c:v>
                </c:pt>
                <c:pt idx="42">
                  <c:v>636.17993979216612</c:v>
                </c:pt>
                <c:pt idx="43">
                  <c:v>634.17146003612959</c:v>
                </c:pt>
                <c:pt idx="44">
                  <c:v>632.01303482581886</c:v>
                </c:pt>
                <c:pt idx="45">
                  <c:v>629.38634554611258</c:v>
                </c:pt>
                <c:pt idx="46">
                  <c:v>626.23884188892998</c:v>
                </c:pt>
                <c:pt idx="47">
                  <c:v>623.57308256006229</c:v>
                </c:pt>
                <c:pt idx="48">
                  <c:v>620.87221858419036</c:v>
                </c:pt>
                <c:pt idx="49">
                  <c:v>618.27457889114214</c:v>
                </c:pt>
                <c:pt idx="50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A5-4C28-8C71-E4323E851E35}"/>
            </c:ext>
          </c:extLst>
        </c:ser>
        <c:ser>
          <c:idx val="8"/>
          <c:order val="8"/>
          <c:tx>
            <c:v>Land WAM</c:v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Data'!$W$420:$BU$420</c:f>
              <c:numCache>
                <c:formatCode>0</c:formatCode>
                <c:ptCount val="51"/>
                <c:pt idx="18">
                  <c:v>692.38040246203309</c:v>
                </c:pt>
                <c:pt idx="19">
                  <c:v>690.03005451968113</c:v>
                </c:pt>
                <c:pt idx="20">
                  <c:v>684.39084094427733</c:v>
                </c:pt>
                <c:pt idx="21">
                  <c:v>679.977774518253</c:v>
                </c:pt>
                <c:pt idx="22">
                  <c:v>675.5601764435429</c:v>
                </c:pt>
                <c:pt idx="23">
                  <c:v>671.13904996044062</c:v>
                </c:pt>
                <c:pt idx="24">
                  <c:v>665.82038686401393</c:v>
                </c:pt>
                <c:pt idx="25">
                  <c:v>660.65089187941453</c:v>
                </c:pt>
                <c:pt idx="26">
                  <c:v>658.30115982060272</c:v>
                </c:pt>
                <c:pt idx="27">
                  <c:v>656.6245026880398</c:v>
                </c:pt>
                <c:pt idx="28">
                  <c:v>654.94645372052605</c:v>
                </c:pt>
                <c:pt idx="29">
                  <c:v>653.05685169408321</c:v>
                </c:pt>
                <c:pt idx="30">
                  <c:v>651.01798393000922</c:v>
                </c:pt>
                <c:pt idx="31">
                  <c:v>648.79849290071377</c:v>
                </c:pt>
                <c:pt idx="32">
                  <c:v>646.0536276611432</c:v>
                </c:pt>
                <c:pt idx="33">
                  <c:v>642.78467152764529</c:v>
                </c:pt>
                <c:pt idx="34">
                  <c:v>639.98224920032169</c:v>
                </c:pt>
                <c:pt idx="35">
                  <c:v>637.19355790137786</c:v>
                </c:pt>
                <c:pt idx="36">
                  <c:v>634.45881308636012</c:v>
                </c:pt>
                <c:pt idx="37">
                  <c:v>631.82909868962429</c:v>
                </c:pt>
                <c:pt idx="38">
                  <c:v>629.26900041579222</c:v>
                </c:pt>
                <c:pt idx="39">
                  <c:v>627.00925076788917</c:v>
                </c:pt>
                <c:pt idx="40">
                  <c:v>625.36043425133062</c:v>
                </c:pt>
                <c:pt idx="41">
                  <c:v>623.71781045901162</c:v>
                </c:pt>
                <c:pt idx="42">
                  <c:v>621.88044009776252</c:v>
                </c:pt>
                <c:pt idx="43">
                  <c:v>619.9057852488138</c:v>
                </c:pt>
                <c:pt idx="44">
                  <c:v>617.78080133245157</c:v>
                </c:pt>
                <c:pt idx="45">
                  <c:v>615.18872503946363</c:v>
                </c:pt>
                <c:pt idx="46">
                  <c:v>612.07620312580718</c:v>
                </c:pt>
                <c:pt idx="47">
                  <c:v>609.44455703672907</c:v>
                </c:pt>
                <c:pt idx="48">
                  <c:v>606.77734377384138</c:v>
                </c:pt>
                <c:pt idx="49">
                  <c:v>604.21326892507591</c:v>
                </c:pt>
                <c:pt idx="50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A5-4C28-8C71-E4323E851E35}"/>
            </c:ext>
          </c:extLst>
        </c:ser>
        <c:ser>
          <c:idx val="9"/>
          <c:order val="9"/>
          <c:tx>
            <c:v>Fiski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Data'!$W$404:$BU$404</c:f>
              <c:numCache>
                <c:formatCode>0</c:formatCode>
                <c:ptCount val="51"/>
                <c:pt idx="18">
                  <c:v>485.3352147538011</c:v>
                </c:pt>
                <c:pt idx="19">
                  <c:v>483.96428416717362</c:v>
                </c:pt>
                <c:pt idx="20">
                  <c:v>497.33274153979562</c:v>
                </c:pt>
                <c:pt idx="21">
                  <c:v>488.13220712652986</c:v>
                </c:pt>
                <c:pt idx="22">
                  <c:v>480.11984179570754</c:v>
                </c:pt>
                <c:pt idx="23">
                  <c:v>463.43334762742523</c:v>
                </c:pt>
                <c:pt idx="24">
                  <c:v>465.37791934281381</c:v>
                </c:pt>
                <c:pt idx="25">
                  <c:v>465.85166775087771</c:v>
                </c:pt>
                <c:pt idx="26">
                  <c:v>463.07432065285587</c:v>
                </c:pt>
                <c:pt idx="27">
                  <c:v>458.4413035537342</c:v>
                </c:pt>
                <c:pt idx="28">
                  <c:v>452.05860368100571</c:v>
                </c:pt>
                <c:pt idx="29">
                  <c:v>443.89849783844289</c:v>
                </c:pt>
                <c:pt idx="30">
                  <c:v>433.87732056215947</c:v>
                </c:pt>
                <c:pt idx="31">
                  <c:v>421.82435148778052</c:v>
                </c:pt>
                <c:pt idx="32">
                  <c:v>407.66842790809096</c:v>
                </c:pt>
                <c:pt idx="33">
                  <c:v>391.21398990267824</c:v>
                </c:pt>
                <c:pt idx="34">
                  <c:v>372.6729451863514</c:v>
                </c:pt>
                <c:pt idx="35">
                  <c:v>352.29762140199341</c:v>
                </c:pt>
                <c:pt idx="36">
                  <c:v>330.77227856556965</c:v>
                </c:pt>
                <c:pt idx="37">
                  <c:v>308.12227511239684</c:v>
                </c:pt>
                <c:pt idx="38">
                  <c:v>284.8577953434683</c:v>
                </c:pt>
                <c:pt idx="39">
                  <c:v>263.90757066267088</c:v>
                </c:pt>
                <c:pt idx="40">
                  <c:v>248.90097178311643</c:v>
                </c:pt>
                <c:pt idx="41">
                  <c:v>232.40916632234897</c:v>
                </c:pt>
                <c:pt idx="42">
                  <c:v>214.84448848822996</c:v>
                </c:pt>
                <c:pt idx="43">
                  <c:v>196.0522003007799</c:v>
                </c:pt>
                <c:pt idx="44">
                  <c:v>176.61236156424323</c:v>
                </c:pt>
                <c:pt idx="45">
                  <c:v>156.81532040195748</c:v>
                </c:pt>
                <c:pt idx="46">
                  <c:v>137.18881344654844</c:v>
                </c:pt>
                <c:pt idx="47">
                  <c:v>118.03614685587821</c:v>
                </c:pt>
                <c:pt idx="48">
                  <c:v>99.801207167542103</c:v>
                </c:pt>
                <c:pt idx="49">
                  <c:v>82.725433107620077</c:v>
                </c:pt>
                <c:pt idx="50">
                  <c:v>67.091629014281338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A5-4C28-8C71-E4323E851E35}"/>
            </c:ext>
          </c:extLst>
        </c:ser>
        <c:ser>
          <c:idx val="10"/>
          <c:order val="10"/>
          <c:tx>
            <c:v>Fiski WAM</c:v>
          </c:tx>
          <c:spPr>
            <a:ln w="28575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Data'!$W$419:$BU$419</c:f>
              <c:numCache>
                <c:formatCode>0</c:formatCode>
                <c:ptCount val="51"/>
                <c:pt idx="18">
                  <c:v>485.3352147538011</c:v>
                </c:pt>
                <c:pt idx="19">
                  <c:v>483.96428416717362</c:v>
                </c:pt>
                <c:pt idx="20">
                  <c:v>497.33274153979562</c:v>
                </c:pt>
                <c:pt idx="21">
                  <c:v>488.13220712652986</c:v>
                </c:pt>
                <c:pt idx="22">
                  <c:v>480.11984179570754</c:v>
                </c:pt>
                <c:pt idx="23">
                  <c:v>435.8001784698547</c:v>
                </c:pt>
                <c:pt idx="24">
                  <c:v>428.37809814950793</c:v>
                </c:pt>
                <c:pt idx="25">
                  <c:v>419.55629452078756</c:v>
                </c:pt>
                <c:pt idx="26">
                  <c:v>417.05407350566355</c:v>
                </c:pt>
                <c:pt idx="27">
                  <c:v>412.88166074757305</c:v>
                </c:pt>
                <c:pt idx="28">
                  <c:v>407.13576956110245</c:v>
                </c:pt>
                <c:pt idx="29">
                  <c:v>399.78867675002448</c:v>
                </c:pt>
                <c:pt idx="30">
                  <c:v>390.76289945905665</c:v>
                </c:pt>
                <c:pt idx="31">
                  <c:v>379.90935645394023</c:v>
                </c:pt>
                <c:pt idx="32">
                  <c:v>367.16306763606417</c:v>
                </c:pt>
                <c:pt idx="33">
                  <c:v>352.34702091082971</c:v>
                </c:pt>
                <c:pt idx="34">
                  <c:v>335.64839355862767</c:v>
                </c:pt>
                <c:pt idx="35">
                  <c:v>317.30405670083019</c:v>
                </c:pt>
                <c:pt idx="36">
                  <c:v>297.92098774584684</c:v>
                </c:pt>
                <c:pt idx="37">
                  <c:v>277.52454512899453</c:v>
                </c:pt>
                <c:pt idx="38">
                  <c:v>256.57545228243094</c:v>
                </c:pt>
                <c:pt idx="39">
                  <c:v>237.71185800563401</c:v>
                </c:pt>
                <c:pt idx="40">
                  <c:v>224.19835910405322</c:v>
                </c:pt>
                <c:pt idx="41">
                  <c:v>209.34803622776616</c:v>
                </c:pt>
                <c:pt idx="42">
                  <c:v>193.5330366287053</c:v>
                </c:pt>
                <c:pt idx="43">
                  <c:v>176.61098754410011</c:v>
                </c:pt>
                <c:pt idx="44">
                  <c:v>159.10630530075494</c:v>
                </c:pt>
                <c:pt idx="45">
                  <c:v>141.2815162832874</c:v>
                </c:pt>
                <c:pt idx="46">
                  <c:v>123.60871364688323</c:v>
                </c:pt>
                <c:pt idx="47">
                  <c:v>106.36338181068454</c:v>
                </c:pt>
                <c:pt idx="48">
                  <c:v>89.946129052055511</c:v>
                </c:pt>
                <c:pt idx="49">
                  <c:v>74.570572358356074</c:v>
                </c:pt>
                <c:pt idx="50">
                  <c:v>60.49169432903544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A5-4C28-8C71-E4323E851E35}"/>
            </c:ext>
          </c:extLst>
        </c:ser>
        <c:ser>
          <c:idx val="11"/>
          <c:order val="11"/>
          <c:tx>
            <c:v>Urðun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Data'!$W$406:$BU$406</c:f>
              <c:numCache>
                <c:formatCode>0</c:formatCode>
                <c:ptCount val="51"/>
                <c:pt idx="18">
                  <c:v>201.26070771553427</c:v>
                </c:pt>
                <c:pt idx="19">
                  <c:v>167.25478885358501</c:v>
                </c:pt>
                <c:pt idx="20">
                  <c:v>149.51317383355135</c:v>
                </c:pt>
                <c:pt idx="21">
                  <c:v>133.73848826698719</c:v>
                </c:pt>
                <c:pt idx="22">
                  <c:v>121.53483401406143</c:v>
                </c:pt>
                <c:pt idx="23">
                  <c:v>117.19460457179039</c:v>
                </c:pt>
                <c:pt idx="24">
                  <c:v>117.0952561084481</c:v>
                </c:pt>
                <c:pt idx="25">
                  <c:v>116.26912541037305</c:v>
                </c:pt>
                <c:pt idx="26">
                  <c:v>106.73187959388324</c:v>
                </c:pt>
                <c:pt idx="27">
                  <c:v>103.43640588498505</c:v>
                </c:pt>
                <c:pt idx="28">
                  <c:v>100.92026649990916</c:v>
                </c:pt>
                <c:pt idx="29">
                  <c:v>99.097727841917461</c:v>
                </c:pt>
                <c:pt idx="30">
                  <c:v>97.893304773075229</c:v>
                </c:pt>
                <c:pt idx="31">
                  <c:v>96.908665264979277</c:v>
                </c:pt>
                <c:pt idx="32">
                  <c:v>91.36007944328469</c:v>
                </c:pt>
                <c:pt idx="33">
                  <c:v>86.257523253860157</c:v>
                </c:pt>
                <c:pt idx="34">
                  <c:v>81.557500192879075</c:v>
                </c:pt>
                <c:pt idx="35">
                  <c:v>77.221807529217159</c:v>
                </c:pt>
                <c:pt idx="36">
                  <c:v>73.216780979387167</c:v>
                </c:pt>
                <c:pt idx="37">
                  <c:v>69.512657084789879</c:v>
                </c:pt>
                <c:pt idx="38">
                  <c:v>66.083034150928469</c:v>
                </c:pt>
                <c:pt idx="39">
                  <c:v>62.904415782814567</c:v>
                </c:pt>
                <c:pt idx="40">
                  <c:v>59.955832151697052</c:v>
                </c:pt>
                <c:pt idx="41">
                  <c:v>57.218495793479171</c:v>
                </c:pt>
                <c:pt idx="42">
                  <c:v>54.67552608459733</c:v>
                </c:pt>
                <c:pt idx="43">
                  <c:v>52.311712234018493</c:v>
                </c:pt>
                <c:pt idx="44">
                  <c:v>50.115621276719686</c:v>
                </c:pt>
                <c:pt idx="45">
                  <c:v>48.076136432010131</c:v>
                </c:pt>
                <c:pt idx="46">
                  <c:v>46.18159444440542</c:v>
                </c:pt>
                <c:pt idx="47">
                  <c:v>44.42137482718384</c:v>
                </c:pt>
                <c:pt idx="48">
                  <c:v>42.785784586707287</c:v>
                </c:pt>
                <c:pt idx="49">
                  <c:v>41.265958222002702</c:v>
                </c:pt>
                <c:pt idx="50">
                  <c:v>39.853770724278384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DA5-4C28-8C71-E4323E851E35}"/>
            </c:ext>
          </c:extLst>
        </c:ser>
        <c:ser>
          <c:idx val="12"/>
          <c:order val="12"/>
          <c:tx>
            <c:v>Urðun WAM</c:v>
          </c:tx>
          <c:spPr>
            <a:ln w="28575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Data'!$W$421:$BU$421</c:f>
              <c:numCache>
                <c:formatCode>0</c:formatCode>
                <c:ptCount val="51"/>
                <c:pt idx="18">
                  <c:v>201.26070771553427</c:v>
                </c:pt>
                <c:pt idx="19">
                  <c:v>167.25478885358501</c:v>
                </c:pt>
                <c:pt idx="20">
                  <c:v>149.51317383355135</c:v>
                </c:pt>
                <c:pt idx="21">
                  <c:v>133.73848826698719</c:v>
                </c:pt>
                <c:pt idx="22">
                  <c:v>121.53483401406143</c:v>
                </c:pt>
                <c:pt idx="23">
                  <c:v>117.19460457179039</c:v>
                </c:pt>
                <c:pt idx="24">
                  <c:v>111.05414474251995</c:v>
                </c:pt>
                <c:pt idx="25">
                  <c:v>105.37648691861162</c:v>
                </c:pt>
                <c:pt idx="26">
                  <c:v>91.965630859271769</c:v>
                </c:pt>
                <c:pt idx="27">
                  <c:v>85.599112478956442</c:v>
                </c:pt>
                <c:pt idx="28">
                  <c:v>80.66929916939786</c:v>
                </c:pt>
                <c:pt idx="29">
                  <c:v>76.970300453790273</c:v>
                </c:pt>
                <c:pt idx="30">
                  <c:v>74.327258959368294</c:v>
                </c:pt>
                <c:pt idx="31">
                  <c:v>72.259720914399182</c:v>
                </c:pt>
                <c:pt idx="32">
                  <c:v>65.916148750816987</c:v>
                </c:pt>
                <c:pt idx="33">
                  <c:v>60.250585106924987</c:v>
                </c:pt>
                <c:pt idx="34">
                  <c:v>55.173447778249333</c:v>
                </c:pt>
                <c:pt idx="35">
                  <c:v>50.608612313237522</c:v>
                </c:pt>
                <c:pt idx="36">
                  <c:v>46.491258253962158</c:v>
                </c:pt>
                <c:pt idx="37">
                  <c:v>42.766070095910358</c:v>
                </c:pt>
                <c:pt idx="38">
                  <c:v>39.385733783446462</c:v>
                </c:pt>
                <c:pt idx="39">
                  <c:v>36.309679491907168</c:v>
                </c:pt>
                <c:pt idx="40">
                  <c:v>33.503029709185292</c:v>
                </c:pt>
                <c:pt idx="41">
                  <c:v>30.935718501065573</c:v>
                </c:pt>
                <c:pt idx="42">
                  <c:v>28.581753559901426</c:v>
                </c:pt>
                <c:pt idx="43">
                  <c:v>26.418597390316855</c:v>
                </c:pt>
                <c:pt idx="44">
                  <c:v>24.426647940469639</c:v>
                </c:pt>
                <c:pt idx="45">
                  <c:v>22.588802277673469</c:v>
                </c:pt>
                <c:pt idx="46">
                  <c:v>20.89008964479682</c:v>
                </c:pt>
                <c:pt idx="47">
                  <c:v>19.31736251189777</c:v>
                </c:pt>
                <c:pt idx="48">
                  <c:v>17.859036133389303</c:v>
                </c:pt>
                <c:pt idx="49">
                  <c:v>16.504868698987082</c:v>
                </c:pt>
                <c:pt idx="50">
                  <c:v>15.245775480251925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A5-4C28-8C71-E4323E851E35}"/>
            </c:ext>
          </c:extLst>
        </c:ser>
        <c:ser>
          <c:idx val="13"/>
          <c:order val="13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Data'!$W$415:$BU$415</c:f>
            </c:numRef>
          </c:val>
          <c:smooth val="0"/>
          <c:extLst>
            <c:ext xmlns:c16="http://schemas.microsoft.com/office/drawing/2014/chart" uri="{C3380CC4-5D6E-409C-BE32-E72D297353CC}">
              <c16:uniqueId val="{0000000D-5DA5-4C28-8C71-E4323E851E35}"/>
            </c:ext>
          </c:extLst>
        </c:ser>
        <c:ser>
          <c:idx val="14"/>
          <c:order val="14"/>
          <c:tx>
            <c:v>Annað WAM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Data'!$W$430:$BU$430</c:f>
            </c:numRef>
          </c:val>
          <c:smooth val="0"/>
          <c:extLst>
            <c:ext xmlns:c16="http://schemas.microsoft.com/office/drawing/2014/chart" uri="{C3380CC4-5D6E-409C-BE32-E72D297353CC}">
              <c16:uniqueId val="{0000000E-5DA5-4C28-8C71-E4323E851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0352651399070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74916641429436692"/>
          <c:y val="0.29679814814814814"/>
          <c:w val="0.16914691822591063"/>
          <c:h val="0.412356712962962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3555250901301286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v>Söguleg losun</c:v>
          </c:tx>
          <c:spPr>
            <a:ln w="28575" cap="rnd">
              <a:solidFill>
                <a:srgbClr val="23A5D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Data'!$W$399:$AV$399</c:f>
              <c:numCache>
                <c:formatCode>0</c:formatCode>
                <c:ptCount val="26"/>
                <c:pt idx="0">
                  <c:v>3249.9644086277672</c:v>
                </c:pt>
                <c:pt idx="1">
                  <c:v>3384.8277700767762</c:v>
                </c:pt>
                <c:pt idx="2">
                  <c:v>3555.9141285164278</c:v>
                </c:pt>
                <c:pt idx="3">
                  <c:v>3416.7066221923469</c:v>
                </c:pt>
                <c:pt idx="4">
                  <c:v>3285.4899516561445</c:v>
                </c:pt>
                <c:pt idx="5">
                  <c:v>3171.5049641490614</c:v>
                </c:pt>
                <c:pt idx="6">
                  <c:v>3061.6075460034399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3002.9388978098505</c:v>
                </c:pt>
                <c:pt idx="12">
                  <c:v>3036.8327619033607</c:v>
                </c:pt>
                <c:pt idx="13">
                  <c:v>3072.2478556891137</c:v>
                </c:pt>
                <c:pt idx="14">
                  <c:v>2980.7939695056098</c:v>
                </c:pt>
                <c:pt idx="15">
                  <c:v>2839.9333445934631</c:v>
                </c:pt>
                <c:pt idx="16">
                  <c:v>2880.4044845420017</c:v>
                </c:pt>
                <c:pt idx="17">
                  <c:v>2882.5535708478137</c:v>
                </c:pt>
                <c:pt idx="18">
                  <c:v>2811.1771035500651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7E-43EF-BB54-7B16C29458BE}"/>
            </c:ext>
          </c:extLst>
        </c:ser>
        <c:ser>
          <c:idx val="4"/>
          <c:order val="1"/>
          <c:tx>
            <c:v>Sviðsmynd með núgildandi aðgerðum</c:v>
          </c:tx>
          <c:spPr>
            <a:ln w="28575" cap="rnd">
              <a:solidFill>
                <a:srgbClr val="23A5D9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Data'!$W$414:$AV$414</c:f>
              <c:numCache>
                <c:formatCode>0</c:formatCode>
                <c:ptCount val="26"/>
                <c:pt idx="18">
                  <c:v>2811.1771035500651</c:v>
                </c:pt>
                <c:pt idx="19">
                  <c:v>2798.3201735835546</c:v>
                </c:pt>
                <c:pt idx="20">
                  <c:v>2756.6623048390202</c:v>
                </c:pt>
                <c:pt idx="21">
                  <c:v>2695.9819025143902</c:v>
                </c:pt>
                <c:pt idx="22">
                  <c:v>2664.6141662166356</c:v>
                </c:pt>
                <c:pt idx="23">
                  <c:v>2575.9857561429071</c:v>
                </c:pt>
                <c:pt idx="24">
                  <c:v>2537.6166822087816</c:v>
                </c:pt>
                <c:pt idx="25">
                  <c:v>2500.1694786406706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7E-43EF-BB54-7B16C29458BE}"/>
            </c:ext>
          </c:extLst>
        </c:ser>
        <c:ser>
          <c:idx val="5"/>
          <c:order val="2"/>
          <c:tx>
            <c:v>Sviðsmynd með viðbótaraðgerðum</c:v>
          </c:tx>
          <c:spPr>
            <a:ln w="28575" cap="rnd">
              <a:solidFill>
                <a:srgbClr val="23A5D9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Data'!$W$429:$AV$429</c:f>
              <c:numCache>
                <c:formatCode>General</c:formatCode>
                <c:ptCount val="26"/>
                <c:pt idx="18">
                  <c:v>2811.1771035500651</c:v>
                </c:pt>
                <c:pt idx="19" formatCode="0">
                  <c:v>2797.8830738271581</c:v>
                </c:pt>
                <c:pt idx="20" formatCode="0">
                  <c:v>2742.2365058877986</c:v>
                </c:pt>
                <c:pt idx="21" formatCode="0">
                  <c:v>2667.505426285737</c:v>
                </c:pt>
                <c:pt idx="22" formatCode="0">
                  <c:v>2622.1507536137651</c:v>
                </c:pt>
                <c:pt idx="23" formatCode="0">
                  <c:v>2454.5914186305426</c:v>
                </c:pt>
                <c:pt idx="24" formatCode="0">
                  <c:v>2353.4763728465996</c:v>
                </c:pt>
                <c:pt idx="25" formatCode="0">
                  <c:v>2265.4828895915734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7E-43EF-BB54-7B16C2945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840800"/>
        <c:axId val="1134837560"/>
      </c:lineChart>
      <c:scatterChart>
        <c:scatterStyle val="lineMarker"/>
        <c:varyColors val="0"/>
        <c:ser>
          <c:idx val="1"/>
          <c:order val="3"/>
          <c:tx>
            <c:v>Losunarúthlutanir*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noFill/>
              </a:ln>
              <a:effectLst/>
            </c:spPr>
          </c:marker>
          <c:yVal>
            <c:numRef>
              <c:f>'Talnagögn | Numerical Data'!$W$383:$AV$383</c:f>
              <c:numCache>
                <c:formatCode>0</c:formatCode>
                <c:ptCount val="26"/>
                <c:pt idx="16">
                  <c:v>2876.15</c:v>
                </c:pt>
                <c:pt idx="17">
                  <c:v>2802.9929999999999</c:v>
                </c:pt>
                <c:pt idx="18">
                  <c:v>2681.9318887499999</c:v>
                </c:pt>
                <c:pt idx="19">
                  <c:v>2560.8707774999998</c:v>
                </c:pt>
                <c:pt idx="20">
                  <c:v>2439.8096662499997</c:v>
                </c:pt>
                <c:pt idx="21">
                  <c:v>2489.5706349302391</c:v>
                </c:pt>
                <c:pt idx="22">
                  <c:v>2325.8040036976795</c:v>
                </c:pt>
                <c:pt idx="23">
                  <c:v>2162.0373724651199</c:v>
                </c:pt>
                <c:pt idx="24">
                  <c:v>1998.2707412325601</c:v>
                </c:pt>
                <c:pt idx="25">
                  <c:v>1834.5041100000001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97E-43EF-BB54-7B16C2945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840800"/>
        <c:axId val="1134837560"/>
      </c:scatte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069014785020594"/>
          <c:y val="0.25904777983733773"/>
          <c:w val="0.2075205685425765"/>
          <c:h val="0.488492531066332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4025358841060964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v>Historical Emissions</c:v>
          </c:tx>
          <c:spPr>
            <a:ln w="28575" cap="rnd">
              <a:solidFill>
                <a:srgbClr val="23A5D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Data'!$W$399:$AV$399</c:f>
              <c:numCache>
                <c:formatCode>0</c:formatCode>
                <c:ptCount val="26"/>
                <c:pt idx="0">
                  <c:v>3249.9644086277672</c:v>
                </c:pt>
                <c:pt idx="1">
                  <c:v>3384.8277700767762</c:v>
                </c:pt>
                <c:pt idx="2">
                  <c:v>3555.9141285164278</c:v>
                </c:pt>
                <c:pt idx="3">
                  <c:v>3416.7066221923469</c:v>
                </c:pt>
                <c:pt idx="4">
                  <c:v>3285.4899516561445</c:v>
                </c:pt>
                <c:pt idx="5">
                  <c:v>3171.5049641490614</c:v>
                </c:pt>
                <c:pt idx="6">
                  <c:v>3061.6075460034399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3002.9388978098505</c:v>
                </c:pt>
                <c:pt idx="12">
                  <c:v>3036.8327619033607</c:v>
                </c:pt>
                <c:pt idx="13">
                  <c:v>3072.2478556891137</c:v>
                </c:pt>
                <c:pt idx="14">
                  <c:v>2980.7939695056098</c:v>
                </c:pt>
                <c:pt idx="15">
                  <c:v>2839.9333445934631</c:v>
                </c:pt>
                <c:pt idx="16">
                  <c:v>2880.4044845420017</c:v>
                </c:pt>
                <c:pt idx="17">
                  <c:v>2882.5535708478137</c:v>
                </c:pt>
                <c:pt idx="18">
                  <c:v>2811.1771035500651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AB-4479-A040-6212AE79C3E7}"/>
            </c:ext>
          </c:extLst>
        </c:ser>
        <c:ser>
          <c:idx val="4"/>
          <c:order val="1"/>
          <c:tx>
            <c:v>Scenario: With Existing Measures</c:v>
          </c:tx>
          <c:spPr>
            <a:ln w="28575" cap="rnd">
              <a:solidFill>
                <a:srgbClr val="23A5D9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Data'!$W$414:$BU$414</c:f>
              <c:numCache>
                <c:formatCode>0</c:formatCode>
                <c:ptCount val="51"/>
                <c:pt idx="18">
                  <c:v>2811.1771035500651</c:v>
                </c:pt>
                <c:pt idx="19">
                  <c:v>2798.3201735835546</c:v>
                </c:pt>
                <c:pt idx="20">
                  <c:v>2756.6623048390202</c:v>
                </c:pt>
                <c:pt idx="21">
                  <c:v>2695.9819025143902</c:v>
                </c:pt>
                <c:pt idx="22">
                  <c:v>2664.6141662166356</c:v>
                </c:pt>
                <c:pt idx="23">
                  <c:v>2575.9857561429071</c:v>
                </c:pt>
                <c:pt idx="24">
                  <c:v>2537.6166822087816</c:v>
                </c:pt>
                <c:pt idx="25">
                  <c:v>2500.1694786406706</c:v>
                </c:pt>
                <c:pt idx="26">
                  <c:v>2435.7929919751246</c:v>
                </c:pt>
                <c:pt idx="27">
                  <c:v>2386.9392550942157</c:v>
                </c:pt>
                <c:pt idx="28">
                  <c:v>2343.919848080578</c:v>
                </c:pt>
                <c:pt idx="29">
                  <c:v>2279.1192449402233</c:v>
                </c:pt>
                <c:pt idx="30">
                  <c:v>2193.844531733861</c:v>
                </c:pt>
                <c:pt idx="31">
                  <c:v>2117.7117597195643</c:v>
                </c:pt>
                <c:pt idx="32">
                  <c:v>2035.1184036323559</c:v>
                </c:pt>
                <c:pt idx="33">
                  <c:v>1956.090600037026</c:v>
                </c:pt>
                <c:pt idx="34">
                  <c:v>1880.9034702101465</c:v>
                </c:pt>
                <c:pt idx="35">
                  <c:v>1805.0865866207178</c:v>
                </c:pt>
                <c:pt idx="36">
                  <c:v>1732.0188612930797</c:v>
                </c:pt>
                <c:pt idx="37">
                  <c:v>1658.4501663920714</c:v>
                </c:pt>
                <c:pt idx="38">
                  <c:v>1585.3706070652158</c:v>
                </c:pt>
                <c:pt idx="39">
                  <c:v>1516.0516697844389</c:v>
                </c:pt>
                <c:pt idx="40">
                  <c:v>1454.5473528582363</c:v>
                </c:pt>
                <c:pt idx="41">
                  <c:v>1393.0909392800329</c:v>
                </c:pt>
                <c:pt idx="42">
                  <c:v>1332.113506380369</c:v>
                </c:pt>
                <c:pt idx="43">
                  <c:v>1271.3185673938949</c:v>
                </c:pt>
                <c:pt idx="44">
                  <c:v>1212.4517476099925</c:v>
                </c:pt>
                <c:pt idx="45">
                  <c:v>1160.6590458458807</c:v>
                </c:pt>
                <c:pt idx="46">
                  <c:v>1119.9992566706142</c:v>
                </c:pt>
                <c:pt idx="47">
                  <c:v>1086.576650979951</c:v>
                </c:pt>
                <c:pt idx="48">
                  <c:v>1055.0531299535337</c:v>
                </c:pt>
                <c:pt idx="49">
                  <c:v>1025.3490506656522</c:v>
                </c:pt>
                <c:pt idx="50">
                  <c:v>998.35397987953115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AB-4479-A040-6212AE79C3E7}"/>
            </c:ext>
          </c:extLst>
        </c:ser>
        <c:ser>
          <c:idx val="5"/>
          <c:order val="2"/>
          <c:tx>
            <c:v>Scenario: With Additional Measures</c:v>
          </c:tx>
          <c:spPr>
            <a:ln w="28575" cap="rnd">
              <a:solidFill>
                <a:srgbClr val="23A5D9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Data'!$W$429:$BU$429</c:f>
              <c:numCache>
                <c:formatCode>General</c:formatCode>
                <c:ptCount val="51"/>
                <c:pt idx="18">
                  <c:v>2811.1771035500651</c:v>
                </c:pt>
                <c:pt idx="19" formatCode="0">
                  <c:v>2797.8830738271581</c:v>
                </c:pt>
                <c:pt idx="20" formatCode="0">
                  <c:v>2742.2365058877986</c:v>
                </c:pt>
                <c:pt idx="21" formatCode="0">
                  <c:v>2667.505426285737</c:v>
                </c:pt>
                <c:pt idx="22" formatCode="0">
                  <c:v>2622.1507536137651</c:v>
                </c:pt>
                <c:pt idx="23" formatCode="0">
                  <c:v>2454.5914186305426</c:v>
                </c:pt>
                <c:pt idx="24" formatCode="0">
                  <c:v>2353.4763728465996</c:v>
                </c:pt>
                <c:pt idx="25" formatCode="0">
                  <c:v>2265.4828895915734</c:v>
                </c:pt>
                <c:pt idx="26" formatCode="0">
                  <c:v>2180.738476730819</c:v>
                </c:pt>
                <c:pt idx="27" formatCode="0">
                  <c:v>2122.459787027024</c:v>
                </c:pt>
                <c:pt idx="28" formatCode="0">
                  <c:v>2073.1471433439892</c:v>
                </c:pt>
                <c:pt idx="29" formatCode="0">
                  <c:v>2005.4280293956976</c:v>
                </c:pt>
                <c:pt idx="30" formatCode="0">
                  <c:v>1930.1594336583391</c:v>
                </c:pt>
                <c:pt idx="31" formatCode="0">
                  <c:v>1864.8303483651321</c:v>
                </c:pt>
                <c:pt idx="32" formatCode="0">
                  <c:v>1793.7339669791652</c:v>
                </c:pt>
                <c:pt idx="33" formatCode="0">
                  <c:v>1721.8215063225152</c:v>
                </c:pt>
                <c:pt idx="34" formatCode="0">
                  <c:v>1650.953859589207</c:v>
                </c:pt>
                <c:pt idx="35" formatCode="0">
                  <c:v>1580.3795920620678</c:v>
                </c:pt>
                <c:pt idx="36" formatCode="0">
                  <c:v>1512.6614529831941</c:v>
                </c:pt>
                <c:pt idx="37" formatCode="0">
                  <c:v>1445.8658948361403</c:v>
                </c:pt>
                <c:pt idx="38" formatCode="0">
                  <c:v>1380.7702912723164</c:v>
                </c:pt>
                <c:pt idx="39" formatCode="0">
                  <c:v>1323.6924456925951</c:v>
                </c:pt>
                <c:pt idx="40" formatCode="0">
                  <c:v>1275.6612797966293</c:v>
                </c:pt>
                <c:pt idx="41" formatCode="0">
                  <c:v>1231.509946378025</c:v>
                </c:pt>
                <c:pt idx="42" formatCode="0">
                  <c:v>1190.1411750068091</c:v>
                </c:pt>
                <c:pt idx="43" formatCode="0">
                  <c:v>1157.2292090361623</c:v>
                </c:pt>
                <c:pt idx="44" formatCode="0">
                  <c:v>1125.7762413100843</c:v>
                </c:pt>
                <c:pt idx="45" formatCode="0">
                  <c:v>1093.7106060948192</c:v>
                </c:pt>
                <c:pt idx="46" formatCode="0">
                  <c:v>1066.2068967407763</c:v>
                </c:pt>
                <c:pt idx="47" formatCode="0">
                  <c:v>1036.6766683797005</c:v>
                </c:pt>
                <c:pt idx="48" formatCode="0">
                  <c:v>1008.2123139131986</c:v>
                </c:pt>
                <c:pt idx="49" formatCode="0">
                  <c:v>981.30617715910284</c:v>
                </c:pt>
                <c:pt idx="50" formatCode="0">
                  <c:v>956.22653250249709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AB-4479-A040-6212AE79C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91587006714555"/>
          <c:y val="0.33309092495096165"/>
          <c:w val="0.20031247783216288"/>
          <c:h val="0.342637500000000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488379428761888E-2"/>
          <c:y val="3.2499701640176425E-2"/>
          <c:w val="0.64688342695766721"/>
          <c:h val="0.8802922228004599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Data'!$E$360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Data'!$W$360:$AV$360</c15:sqref>
                  </c15:fullRef>
                </c:ext>
              </c:extLst>
              <c:f>'Talnagögn | Numerical Data'!$W$360:$AO$360</c:f>
              <c:numCache>
                <c:formatCode>0</c:formatCode>
                <c:ptCount val="19"/>
                <c:pt idx="0">
                  <c:v>2101.2623461482826</c:v>
                </c:pt>
                <c:pt idx="1">
                  <c:v>2168.1419491705224</c:v>
                </c:pt>
                <c:pt idx="2">
                  <c:v>2315.5766889904016</c:v>
                </c:pt>
                <c:pt idx="3">
                  <c:v>2183.6599935790118</c:v>
                </c:pt>
                <c:pt idx="4">
                  <c:v>2095.1660671641989</c:v>
                </c:pt>
                <c:pt idx="5">
                  <c:v>1983.8614454676456</c:v>
                </c:pt>
                <c:pt idx="6">
                  <c:v>1862.7511833251983</c:v>
                </c:pt>
                <c:pt idx="7">
                  <c:v>1819.0483321496226</c:v>
                </c:pt>
                <c:pt idx="8">
                  <c:v>1789.5810940570325</c:v>
                </c:pt>
                <c:pt idx="9">
                  <c:v>1781.4360210964496</c:v>
                </c:pt>
                <c:pt idx="10">
                  <c:v>1825.42812645205</c:v>
                </c:pt>
                <c:pt idx="11">
                  <c:v>1793.9497039960333</c:v>
                </c:pt>
                <c:pt idx="12">
                  <c:v>1836.275070194625</c:v>
                </c:pt>
                <c:pt idx="13">
                  <c:v>1874.2371057711734</c:v>
                </c:pt>
                <c:pt idx="14">
                  <c:v>1815.0968979310089</c:v>
                </c:pt>
                <c:pt idx="15">
                  <c:v>1643.2848334678952</c:v>
                </c:pt>
                <c:pt idx="16">
                  <c:v>1719.180545592852</c:v>
                </c:pt>
                <c:pt idx="17">
                  <c:v>1775.3438687030614</c:v>
                </c:pt>
                <c:pt idx="18">
                  <c:v>1746.627912740661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AC-4F51-8516-18C192BFC4D7}"/>
            </c:ext>
          </c:extLst>
        </c:ser>
        <c:ser>
          <c:idx val="2"/>
          <c:order val="1"/>
          <c:tx>
            <c:strRef>
              <c:f>'Talnagögn | Numerical Data'!$E$362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Data'!$W$362:$AV$362</c15:sqref>
                  </c15:fullRef>
                </c:ext>
              </c:extLst>
              <c:f>'Talnagögn | Numerical Data'!$W$362:$AO$362</c:f>
              <c:numCache>
                <c:formatCode>0</c:formatCode>
                <c:ptCount val="19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AC-4F51-8516-18C192BFC4D7}"/>
            </c:ext>
          </c:extLst>
        </c:ser>
        <c:ser>
          <c:idx val="3"/>
          <c:order val="2"/>
          <c:tx>
            <c:strRef>
              <c:f>'Talnagögn | Numerical Data'!$E$363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Data'!$W$363:$AV$363</c15:sqref>
                  </c15:fullRef>
                </c:ext>
              </c:extLst>
              <c:f>'Talnagögn | Numerical Data'!$W$363:$AO$363</c:f>
              <c:numCache>
                <c:formatCode>0</c:formatCode>
                <c:ptCount val="19"/>
                <c:pt idx="0">
                  <c:v>309.4550863499295</c:v>
                </c:pt>
                <c:pt idx="1">
                  <c:v>333.07583774570196</c:v>
                </c:pt>
                <c:pt idx="2">
                  <c:v>336.59809645653598</c:v>
                </c:pt>
                <c:pt idx="3">
                  <c:v>319.07552636085347</c:v>
                </c:pt>
                <c:pt idx="4">
                  <c:v>309.20836584471436</c:v>
                </c:pt>
                <c:pt idx="5">
                  <c:v>305.67596243778644</c:v>
                </c:pt>
                <c:pt idx="6">
                  <c:v>286.33380167681753</c:v>
                </c:pt>
                <c:pt idx="7">
                  <c:v>266.02689980767514</c:v>
                </c:pt>
                <c:pt idx="8">
                  <c:v>265.34308724396942</c:v>
                </c:pt>
                <c:pt idx="9">
                  <c:v>265.43226219787164</c:v>
                </c:pt>
                <c:pt idx="10">
                  <c:v>264.35718550776443</c:v>
                </c:pt>
                <c:pt idx="11">
                  <c:v>260.49570988862047</c:v>
                </c:pt>
                <c:pt idx="12">
                  <c:v>257.99818993673932</c:v>
                </c:pt>
                <c:pt idx="13">
                  <c:v>256.58386722176402</c:v>
                </c:pt>
                <c:pt idx="14">
                  <c:v>230.54539718147191</c:v>
                </c:pt>
                <c:pt idx="15">
                  <c:v>259.36076344304627</c:v>
                </c:pt>
                <c:pt idx="16">
                  <c:v>256.69476979530492</c:v>
                </c:pt>
                <c:pt idx="17">
                  <c:v>246.53374573465359</c:v>
                </c:pt>
                <c:pt idx="18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AC-4F51-8516-18C192BFC4D7}"/>
            </c:ext>
          </c:extLst>
        </c:ser>
        <c:ser>
          <c:idx val="1"/>
          <c:order val="3"/>
          <c:tx>
            <c:strRef>
              <c:f>'Talnagögn | Numerical Data'!$E$361</c:f>
              <c:strCache>
                <c:ptCount val="1"/>
                <c:pt idx="0">
                  <c:v>Industry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Data'!$W$361:$AV$361</c15:sqref>
                  </c15:fullRef>
                </c:ext>
              </c:extLst>
              <c:f>'Talnagögn | Numerical Data'!$W$361:$AO$361</c:f>
              <c:numCache>
                <c:formatCode>0</c:formatCode>
                <c:ptCount val="19"/>
                <c:pt idx="0">
                  <c:v>128.33882085448397</c:v>
                </c:pt>
                <c:pt idx="1">
                  <c:v>145.63415500314068</c:v>
                </c:pt>
                <c:pt idx="2">
                  <c:v>148.85297535344944</c:v>
                </c:pt>
                <c:pt idx="3">
                  <c:v>143.39103444924103</c:v>
                </c:pt>
                <c:pt idx="4">
                  <c:v>121.62578819655323</c:v>
                </c:pt>
                <c:pt idx="5">
                  <c:v>133.4320138300875</c:v>
                </c:pt>
                <c:pt idx="6">
                  <c:v>166.57826586074043</c:v>
                </c:pt>
                <c:pt idx="7">
                  <c:v>154.74006435750107</c:v>
                </c:pt>
                <c:pt idx="8">
                  <c:v>182.31424337186309</c:v>
                </c:pt>
                <c:pt idx="9">
                  <c:v>179.59991733914126</c:v>
                </c:pt>
                <c:pt idx="10">
                  <c:v>171.46580606766543</c:v>
                </c:pt>
                <c:pt idx="11">
                  <c:v>187.95264055452139</c:v>
                </c:pt>
                <c:pt idx="12">
                  <c:v>179.64056237114505</c:v>
                </c:pt>
                <c:pt idx="13">
                  <c:v>199.87744683562141</c:v>
                </c:pt>
                <c:pt idx="14">
                  <c:v>209.46873172426831</c:v>
                </c:pt>
                <c:pt idx="15">
                  <c:v>214.01922796811164</c:v>
                </c:pt>
                <c:pt idx="16">
                  <c:v>178.16974969011562</c:v>
                </c:pt>
                <c:pt idx="17">
                  <c:v>148.70437736643112</c:v>
                </c:pt>
                <c:pt idx="18">
                  <c:v>138.99420109361745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AC-4F51-8516-18C192BFC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2347632"/>
        <c:axId val="1072345832"/>
      </c:lineChart>
      <c:catAx>
        <c:axId val="10723476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5832"/>
        <c:crosses val="autoZero"/>
        <c:auto val="1"/>
        <c:lblAlgn val="ctr"/>
        <c:lblOffset val="100"/>
        <c:noMultiLvlLbl val="0"/>
      </c:catAx>
      <c:valAx>
        <c:axId val="107234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8331033502796457E-4"/>
              <c:y val="0.233611290563486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96252745722679"/>
          <c:y val="0.30419650243276958"/>
          <c:w val="0.14314448789139453"/>
          <c:h val="0.283444055038933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9546306711662E-2"/>
          <c:y val="3.2068601556463468E-2"/>
          <c:w val="0.63190938632670912"/>
          <c:h val="0.8735528383581794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Data'!$E$388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Data'!$W$388:$AV$388</c:f>
              <c:numCache>
                <c:formatCode>0</c:formatCode>
                <c:ptCount val="26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951.38401673442957</c:v>
                </c:pt>
                <c:pt idx="13">
                  <c:v>976.87494552460259</c:v>
                </c:pt>
                <c:pt idx="14">
                  <c:v>956.41207127039218</c:v>
                </c:pt>
                <c:pt idx="15">
                  <c:v>830.28702289015064</c:v>
                </c:pt>
                <c:pt idx="16">
                  <c:v>859.18959264190892</c:v>
                </c:pt>
                <c:pt idx="17">
                  <c:v>926.01224577878793</c:v>
                </c:pt>
                <c:pt idx="18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9A-4E66-BBBE-25DA565F2E31}"/>
            </c:ext>
          </c:extLst>
        </c:ser>
        <c:ser>
          <c:idx val="2"/>
          <c:order val="1"/>
          <c:tx>
            <c:strRef>
              <c:f>'Talnagögn | Numerical Data'!$E$390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Data'!$W$390:$AV$390</c:f>
              <c:numCache>
                <c:formatCode>0</c:formatCode>
                <c:ptCount val="26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9A-4E66-BBBE-25DA565F2E31}"/>
            </c:ext>
          </c:extLst>
        </c:ser>
        <c:ser>
          <c:idx val="1"/>
          <c:order val="2"/>
          <c:tx>
            <c:strRef>
              <c:f>'Talnagögn | Numerical Data'!$E$389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Data'!$W$389:$AV$389</c:f>
              <c:numCache>
                <c:formatCode>0</c:formatCode>
                <c:ptCount val="26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9A-4E66-BBBE-25DA565F2E31}"/>
            </c:ext>
          </c:extLst>
        </c:ser>
        <c:ser>
          <c:idx val="3"/>
          <c:order val="3"/>
          <c:tx>
            <c:strRef>
              <c:f>'Talnagögn | Numerical Data'!$E$391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Data'!$W$391:$AV$391</c:f>
              <c:numCache>
                <c:formatCode>0</c:formatCode>
                <c:ptCount val="26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229.1106888659962</c:v>
                </c:pt>
                <c:pt idx="16">
                  <c:v>225.01508866447509</c:v>
                </c:pt>
                <c:pt idx="17">
                  <c:v>214.74507863588011</c:v>
                </c:pt>
                <c:pt idx="18">
                  <c:v>201.26070771553427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9A-4E66-BBBE-25DA565F2E31}"/>
            </c:ext>
          </c:extLst>
        </c:ser>
        <c:ser>
          <c:idx val="7"/>
          <c:order val="4"/>
          <c:tx>
            <c:strRef>
              <c:f>'Talnagögn | Numerical Data'!$E$398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Data'!$W$400:$AV$400</c:f>
            </c:numRef>
          </c:val>
          <c:smooth val="0"/>
          <c:extLst>
            <c:ext xmlns:c16="http://schemas.microsoft.com/office/drawing/2014/chart" uri="{C3380CC4-5D6E-409C-BE32-E72D297353CC}">
              <c16:uniqueId val="{00000004-F39A-4E66-BBBE-25DA565F2E31}"/>
            </c:ext>
          </c:extLst>
        </c:ser>
        <c:ser>
          <c:idx val="4"/>
          <c:order val="5"/>
          <c:tx>
            <c:v>Vega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Data'!$W$403:$BU$403</c:f>
              <c:numCache>
                <c:formatCode>0</c:formatCode>
                <c:ptCount val="51"/>
                <c:pt idx="18">
                  <c:v>921.28481276391403</c:v>
                </c:pt>
                <c:pt idx="19">
                  <c:v>909.68338336016484</c:v>
                </c:pt>
                <c:pt idx="20">
                  <c:v>912.53890493824258</c:v>
                </c:pt>
                <c:pt idx="21">
                  <c:v>906.5012022801734</c:v>
                </c:pt>
                <c:pt idx="22">
                  <c:v>896.86211171182231</c:v>
                </c:pt>
                <c:pt idx="23">
                  <c:v>882.930519280152</c:v>
                </c:pt>
                <c:pt idx="24">
                  <c:v>864.36699263429864</c:v>
                </c:pt>
                <c:pt idx="25">
                  <c:v>840.41651467466215</c:v>
                </c:pt>
                <c:pt idx="26">
                  <c:v>808.17723957249348</c:v>
                </c:pt>
                <c:pt idx="27">
                  <c:v>772.69998323803645</c:v>
                </c:pt>
                <c:pt idx="28">
                  <c:v>733.84983007809535</c:v>
                </c:pt>
                <c:pt idx="29">
                  <c:v>691.84700821951674</c:v>
                </c:pt>
                <c:pt idx="30">
                  <c:v>630.28371111251283</c:v>
                </c:pt>
                <c:pt idx="31">
                  <c:v>569.49140094913628</c:v>
                </c:pt>
                <c:pt idx="32">
                  <c:v>510.15508155637832</c:v>
                </c:pt>
                <c:pt idx="33">
                  <c:v>457.4359240165133</c:v>
                </c:pt>
                <c:pt idx="34">
                  <c:v>409.78238094028183</c:v>
                </c:pt>
                <c:pt idx="35">
                  <c:v>363.43530028346152</c:v>
                </c:pt>
                <c:pt idx="36">
                  <c:v>320.61556996962616</c:v>
                </c:pt>
                <c:pt idx="37">
                  <c:v>279.08191989735877</c:v>
                </c:pt>
                <c:pt idx="38">
                  <c:v>238.88519969883723</c:v>
                </c:pt>
                <c:pt idx="39">
                  <c:v>200.17781595933181</c:v>
                </c:pt>
                <c:pt idx="40">
                  <c:v>163.1653962071922</c:v>
                </c:pt>
                <c:pt idx="41">
                  <c:v>128.00785027676881</c:v>
                </c:pt>
                <c:pt idx="42">
                  <c:v>94.848730643316543</c:v>
                </c:pt>
                <c:pt idx="43">
                  <c:v>64.209392282618907</c:v>
                </c:pt>
                <c:pt idx="44">
                  <c:v>36.45609289753137</c:v>
                </c:pt>
                <c:pt idx="45">
                  <c:v>16.645714885852154</c:v>
                </c:pt>
                <c:pt idx="46" formatCode="0.0">
                  <c:v>4.9335717927402323</c:v>
                </c:pt>
                <c:pt idx="47" formatCode="0.0">
                  <c:v>3.1026257680215981</c:v>
                </c:pt>
                <c:pt idx="48" formatCode="0.0">
                  <c:v>2.0249587554909527</c:v>
                </c:pt>
                <c:pt idx="49" formatCode="0.0">
                  <c:v>1.1013851193870499</c:v>
                </c:pt>
                <c:pt idx="50" formatCode="0.0">
                  <c:v>0.90407070943843471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9A-4E66-BBBE-25DA565F2E31}"/>
            </c:ext>
          </c:extLst>
        </c:ser>
        <c:ser>
          <c:idx val="5"/>
          <c:order val="6"/>
          <c:tx>
            <c:v>Vega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Data'!$W$418:$BU$418</c:f>
              <c:numCache>
                <c:formatCode>0</c:formatCode>
                <c:ptCount val="51"/>
                <c:pt idx="18">
                  <c:v>921.28481276391403</c:v>
                </c:pt>
                <c:pt idx="19">
                  <c:v>909.68338336016484</c:v>
                </c:pt>
                <c:pt idx="20">
                  <c:v>901.54313847550611</c:v>
                </c:pt>
                <c:pt idx="21">
                  <c:v>884.42393670246656</c:v>
                </c:pt>
                <c:pt idx="22">
                  <c:v>863.74748579155789</c:v>
                </c:pt>
                <c:pt idx="23">
                  <c:v>802.59581774981189</c:v>
                </c:pt>
                <c:pt idx="24">
                  <c:v>740.10439071299493</c:v>
                </c:pt>
                <c:pt idx="25">
                  <c:v>676.00771686413839</c:v>
                </c:pt>
                <c:pt idx="26">
                  <c:v>626.95542433057813</c:v>
                </c:pt>
                <c:pt idx="27">
                  <c:v>584.13304515889934</c:v>
                </c:pt>
                <c:pt idx="28">
                  <c:v>540.687365001643</c:v>
                </c:pt>
                <c:pt idx="29">
                  <c:v>496.75211451389765</c:v>
                </c:pt>
                <c:pt idx="30">
                  <c:v>445.17783863652323</c:v>
                </c:pt>
                <c:pt idx="31">
                  <c:v>394.98579863060627</c:v>
                </c:pt>
                <c:pt idx="32">
                  <c:v>346.4414385570476</c:v>
                </c:pt>
                <c:pt idx="33">
                  <c:v>299.66922330413848</c:v>
                </c:pt>
                <c:pt idx="34">
                  <c:v>254.77915421458252</c:v>
                </c:pt>
                <c:pt idx="35">
                  <c:v>211.83342435959599</c:v>
                </c:pt>
                <c:pt idx="36">
                  <c:v>172.24392750532823</c:v>
                </c:pt>
                <c:pt idx="37">
                  <c:v>135.15812215261741</c:v>
                </c:pt>
                <c:pt idx="38">
                  <c:v>100.49436483979959</c:v>
                </c:pt>
                <c:pt idx="39">
                  <c:v>71.751775061710973</c:v>
                </c:pt>
                <c:pt idx="40">
                  <c:v>46.532375268837086</c:v>
                </c:pt>
                <c:pt idx="41">
                  <c:v>26.788100914441703</c:v>
                </c:pt>
                <c:pt idx="42">
                  <c:v>11.221473804295222</c:v>
                </c:pt>
                <c:pt idx="43" formatCode="0.0">
                  <c:v>6.3202217622023271</c:v>
                </c:pt>
                <c:pt idx="44" formatCode="0.0">
                  <c:v>3.7710906246839713</c:v>
                </c:pt>
                <c:pt idx="45" formatCode="0.0">
                  <c:v>1.5715678401968758</c:v>
                </c:pt>
                <c:pt idx="46" formatCode="0.0">
                  <c:v>0.7997954625167264</c:v>
                </c:pt>
                <c:pt idx="47" formatCode="0.0">
                  <c:v>0.70975313624608416</c:v>
                </c:pt>
                <c:pt idx="48" formatCode="0.0">
                  <c:v>0.64331320820787552</c:v>
                </c:pt>
                <c:pt idx="49" formatCode="0.0">
                  <c:v>0.5989782764949193</c:v>
                </c:pt>
                <c:pt idx="50" formatCode="0.0">
                  <c:v>0.56009422118076535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39A-4E66-BBBE-25DA565F2E31}"/>
            </c:ext>
          </c:extLst>
        </c:ser>
        <c:ser>
          <c:idx val="6"/>
          <c:order val="7"/>
          <c:tx>
            <c:v>Land WEM</c:v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Data'!$W$405:$BU$405</c:f>
              <c:numCache>
                <c:formatCode>0</c:formatCode>
                <c:ptCount val="51"/>
                <c:pt idx="18">
                  <c:v>692.38040246203309</c:v>
                </c:pt>
                <c:pt idx="19">
                  <c:v>690.03005451968113</c:v>
                </c:pt>
                <c:pt idx="20">
                  <c:v>686.91262824532726</c:v>
                </c:pt>
                <c:pt idx="21">
                  <c:v>685.00713386939856</c:v>
                </c:pt>
                <c:pt idx="22">
                  <c:v>683.08321847839375</c:v>
                </c:pt>
                <c:pt idx="23">
                  <c:v>681.1419825018005</c:v>
                </c:pt>
                <c:pt idx="24">
                  <c:v>678.28992268559182</c:v>
                </c:pt>
                <c:pt idx="25">
                  <c:v>675.57364650219574</c:v>
                </c:pt>
                <c:pt idx="26">
                  <c:v>673.18473962046653</c:v>
                </c:pt>
                <c:pt idx="27">
                  <c:v>671.47007737838976</c:v>
                </c:pt>
                <c:pt idx="28">
                  <c:v>669.75484812820207</c:v>
                </c:pt>
                <c:pt idx="29">
                  <c:v>667.82757525885449</c:v>
                </c:pt>
                <c:pt idx="30">
                  <c:v>665.75152396977194</c:v>
                </c:pt>
                <c:pt idx="31">
                  <c:v>663.49434448963939</c:v>
                </c:pt>
                <c:pt idx="32">
                  <c:v>660.71153493277609</c:v>
                </c:pt>
                <c:pt idx="33">
                  <c:v>657.40376523039185</c:v>
                </c:pt>
                <c:pt idx="34">
                  <c:v>654.56401178553119</c:v>
                </c:pt>
                <c:pt idx="35">
                  <c:v>651.73800951596172</c:v>
                </c:pt>
                <c:pt idx="36">
                  <c:v>648.96663361866604</c:v>
                </c:pt>
                <c:pt idx="37">
                  <c:v>646.30043293715232</c:v>
                </c:pt>
                <c:pt idx="38">
                  <c:v>643.70447353864677</c:v>
                </c:pt>
                <c:pt idx="39">
                  <c:v>641.40929717116126</c:v>
                </c:pt>
                <c:pt idx="40">
                  <c:v>639.72696430130713</c:v>
                </c:pt>
                <c:pt idx="41">
                  <c:v>638.05065398418458</c:v>
                </c:pt>
                <c:pt idx="42">
                  <c:v>636.17993979216612</c:v>
                </c:pt>
                <c:pt idx="43">
                  <c:v>634.17146003612959</c:v>
                </c:pt>
                <c:pt idx="44">
                  <c:v>632.01303482581886</c:v>
                </c:pt>
                <c:pt idx="45">
                  <c:v>629.38634554611258</c:v>
                </c:pt>
                <c:pt idx="46">
                  <c:v>626.23884188892998</c:v>
                </c:pt>
                <c:pt idx="47">
                  <c:v>623.57308256006229</c:v>
                </c:pt>
                <c:pt idx="48">
                  <c:v>620.87221858419036</c:v>
                </c:pt>
                <c:pt idx="49">
                  <c:v>618.27457889114214</c:v>
                </c:pt>
                <c:pt idx="50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9A-4E66-BBBE-25DA565F2E31}"/>
            </c:ext>
          </c:extLst>
        </c:ser>
        <c:ser>
          <c:idx val="8"/>
          <c:order val="8"/>
          <c:tx>
            <c:v>Land WAM</c:v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Data'!$W$420:$BU$420</c:f>
              <c:numCache>
                <c:formatCode>0</c:formatCode>
                <c:ptCount val="51"/>
                <c:pt idx="18">
                  <c:v>692.38040246203309</c:v>
                </c:pt>
                <c:pt idx="19">
                  <c:v>690.03005451968113</c:v>
                </c:pt>
                <c:pt idx="20">
                  <c:v>684.39084094427733</c:v>
                </c:pt>
                <c:pt idx="21">
                  <c:v>679.977774518253</c:v>
                </c:pt>
                <c:pt idx="22">
                  <c:v>675.5601764435429</c:v>
                </c:pt>
                <c:pt idx="23">
                  <c:v>671.13904996044062</c:v>
                </c:pt>
                <c:pt idx="24">
                  <c:v>665.82038686401393</c:v>
                </c:pt>
                <c:pt idx="25">
                  <c:v>660.65089187941453</c:v>
                </c:pt>
                <c:pt idx="26">
                  <c:v>658.30115982060272</c:v>
                </c:pt>
                <c:pt idx="27">
                  <c:v>656.6245026880398</c:v>
                </c:pt>
                <c:pt idx="28">
                  <c:v>654.94645372052605</c:v>
                </c:pt>
                <c:pt idx="29">
                  <c:v>653.05685169408321</c:v>
                </c:pt>
                <c:pt idx="30">
                  <c:v>651.01798393000922</c:v>
                </c:pt>
                <c:pt idx="31">
                  <c:v>648.79849290071377</c:v>
                </c:pt>
                <c:pt idx="32">
                  <c:v>646.0536276611432</c:v>
                </c:pt>
                <c:pt idx="33">
                  <c:v>642.78467152764529</c:v>
                </c:pt>
                <c:pt idx="34">
                  <c:v>639.98224920032169</c:v>
                </c:pt>
                <c:pt idx="35">
                  <c:v>637.19355790137786</c:v>
                </c:pt>
                <c:pt idx="36">
                  <c:v>634.45881308636012</c:v>
                </c:pt>
                <c:pt idx="37">
                  <c:v>631.82909868962429</c:v>
                </c:pt>
                <c:pt idx="38">
                  <c:v>629.26900041579222</c:v>
                </c:pt>
                <c:pt idx="39">
                  <c:v>627.00925076788917</c:v>
                </c:pt>
                <c:pt idx="40">
                  <c:v>625.36043425133062</c:v>
                </c:pt>
                <c:pt idx="41">
                  <c:v>623.71781045901162</c:v>
                </c:pt>
                <c:pt idx="42">
                  <c:v>621.88044009776252</c:v>
                </c:pt>
                <c:pt idx="43">
                  <c:v>619.9057852488138</c:v>
                </c:pt>
                <c:pt idx="44">
                  <c:v>617.78080133245157</c:v>
                </c:pt>
                <c:pt idx="45">
                  <c:v>615.18872503946363</c:v>
                </c:pt>
                <c:pt idx="46">
                  <c:v>612.07620312580718</c:v>
                </c:pt>
                <c:pt idx="47">
                  <c:v>609.44455703672907</c:v>
                </c:pt>
                <c:pt idx="48">
                  <c:v>606.77734377384138</c:v>
                </c:pt>
                <c:pt idx="49">
                  <c:v>604.21326892507591</c:v>
                </c:pt>
                <c:pt idx="50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9A-4E66-BBBE-25DA565F2E31}"/>
            </c:ext>
          </c:extLst>
        </c:ser>
        <c:ser>
          <c:idx val="9"/>
          <c:order val="9"/>
          <c:tx>
            <c:v>Fiski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Data'!$W$404:$BU$404</c:f>
              <c:numCache>
                <c:formatCode>0</c:formatCode>
                <c:ptCount val="51"/>
                <c:pt idx="18">
                  <c:v>485.3352147538011</c:v>
                </c:pt>
                <c:pt idx="19">
                  <c:v>483.96428416717362</c:v>
                </c:pt>
                <c:pt idx="20">
                  <c:v>497.33274153979562</c:v>
                </c:pt>
                <c:pt idx="21">
                  <c:v>488.13220712652986</c:v>
                </c:pt>
                <c:pt idx="22">
                  <c:v>480.11984179570754</c:v>
                </c:pt>
                <c:pt idx="23">
                  <c:v>463.43334762742523</c:v>
                </c:pt>
                <c:pt idx="24">
                  <c:v>465.37791934281381</c:v>
                </c:pt>
                <c:pt idx="25">
                  <c:v>465.85166775087771</c:v>
                </c:pt>
                <c:pt idx="26">
                  <c:v>463.07432065285587</c:v>
                </c:pt>
                <c:pt idx="27">
                  <c:v>458.4413035537342</c:v>
                </c:pt>
                <c:pt idx="28">
                  <c:v>452.05860368100571</c:v>
                </c:pt>
                <c:pt idx="29">
                  <c:v>443.89849783844289</c:v>
                </c:pt>
                <c:pt idx="30">
                  <c:v>433.87732056215947</c:v>
                </c:pt>
                <c:pt idx="31">
                  <c:v>421.82435148778052</c:v>
                </c:pt>
                <c:pt idx="32">
                  <c:v>407.66842790809096</c:v>
                </c:pt>
                <c:pt idx="33">
                  <c:v>391.21398990267824</c:v>
                </c:pt>
                <c:pt idx="34">
                  <c:v>372.6729451863514</c:v>
                </c:pt>
                <c:pt idx="35">
                  <c:v>352.29762140199341</c:v>
                </c:pt>
                <c:pt idx="36">
                  <c:v>330.77227856556965</c:v>
                </c:pt>
                <c:pt idx="37">
                  <c:v>308.12227511239684</c:v>
                </c:pt>
                <c:pt idx="38">
                  <c:v>284.8577953434683</c:v>
                </c:pt>
                <c:pt idx="39">
                  <c:v>263.90757066267088</c:v>
                </c:pt>
                <c:pt idx="40">
                  <c:v>248.90097178311643</c:v>
                </c:pt>
                <c:pt idx="41">
                  <c:v>232.40916632234897</c:v>
                </c:pt>
                <c:pt idx="42">
                  <c:v>214.84448848822996</c:v>
                </c:pt>
                <c:pt idx="43">
                  <c:v>196.0522003007799</c:v>
                </c:pt>
                <c:pt idx="44">
                  <c:v>176.61236156424323</c:v>
                </c:pt>
                <c:pt idx="45">
                  <c:v>156.81532040195748</c:v>
                </c:pt>
                <c:pt idx="46">
                  <c:v>137.18881344654844</c:v>
                </c:pt>
                <c:pt idx="47">
                  <c:v>118.03614685587821</c:v>
                </c:pt>
                <c:pt idx="48">
                  <c:v>99.801207167542103</c:v>
                </c:pt>
                <c:pt idx="49">
                  <c:v>82.725433107620077</c:v>
                </c:pt>
                <c:pt idx="50">
                  <c:v>67.091629014281338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39A-4E66-BBBE-25DA565F2E31}"/>
            </c:ext>
          </c:extLst>
        </c:ser>
        <c:ser>
          <c:idx val="10"/>
          <c:order val="10"/>
          <c:tx>
            <c:v>Fiski WAM</c:v>
          </c:tx>
          <c:spPr>
            <a:ln w="28575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Data'!$W$419:$BU$419</c:f>
              <c:numCache>
                <c:formatCode>0</c:formatCode>
                <c:ptCount val="51"/>
                <c:pt idx="18">
                  <c:v>485.3352147538011</c:v>
                </c:pt>
                <c:pt idx="19">
                  <c:v>483.96428416717362</c:v>
                </c:pt>
                <c:pt idx="20">
                  <c:v>497.33274153979562</c:v>
                </c:pt>
                <c:pt idx="21">
                  <c:v>488.13220712652986</c:v>
                </c:pt>
                <c:pt idx="22">
                  <c:v>480.11984179570754</c:v>
                </c:pt>
                <c:pt idx="23">
                  <c:v>435.8001784698547</c:v>
                </c:pt>
                <c:pt idx="24">
                  <c:v>428.37809814950793</c:v>
                </c:pt>
                <c:pt idx="25">
                  <c:v>419.55629452078756</c:v>
                </c:pt>
                <c:pt idx="26">
                  <c:v>417.05407350566355</c:v>
                </c:pt>
                <c:pt idx="27">
                  <c:v>412.88166074757305</c:v>
                </c:pt>
                <c:pt idx="28">
                  <c:v>407.13576956110245</c:v>
                </c:pt>
                <c:pt idx="29">
                  <c:v>399.78867675002448</c:v>
                </c:pt>
                <c:pt idx="30">
                  <c:v>390.76289945905665</c:v>
                </c:pt>
                <c:pt idx="31">
                  <c:v>379.90935645394023</c:v>
                </c:pt>
                <c:pt idx="32">
                  <c:v>367.16306763606417</c:v>
                </c:pt>
                <c:pt idx="33">
                  <c:v>352.34702091082971</c:v>
                </c:pt>
                <c:pt idx="34">
                  <c:v>335.64839355862767</c:v>
                </c:pt>
                <c:pt idx="35">
                  <c:v>317.30405670083019</c:v>
                </c:pt>
                <c:pt idx="36">
                  <c:v>297.92098774584684</c:v>
                </c:pt>
                <c:pt idx="37">
                  <c:v>277.52454512899453</c:v>
                </c:pt>
                <c:pt idx="38">
                  <c:v>256.57545228243094</c:v>
                </c:pt>
                <c:pt idx="39">
                  <c:v>237.71185800563401</c:v>
                </c:pt>
                <c:pt idx="40">
                  <c:v>224.19835910405322</c:v>
                </c:pt>
                <c:pt idx="41">
                  <c:v>209.34803622776616</c:v>
                </c:pt>
                <c:pt idx="42">
                  <c:v>193.5330366287053</c:v>
                </c:pt>
                <c:pt idx="43">
                  <c:v>176.61098754410011</c:v>
                </c:pt>
                <c:pt idx="44">
                  <c:v>159.10630530075494</c:v>
                </c:pt>
                <c:pt idx="45">
                  <c:v>141.2815162832874</c:v>
                </c:pt>
                <c:pt idx="46">
                  <c:v>123.60871364688323</c:v>
                </c:pt>
                <c:pt idx="47">
                  <c:v>106.36338181068454</c:v>
                </c:pt>
                <c:pt idx="48">
                  <c:v>89.946129052055511</c:v>
                </c:pt>
                <c:pt idx="49">
                  <c:v>74.570572358356074</c:v>
                </c:pt>
                <c:pt idx="50">
                  <c:v>60.49169432903544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9A-4E66-BBBE-25DA565F2E31}"/>
            </c:ext>
          </c:extLst>
        </c:ser>
        <c:ser>
          <c:idx val="11"/>
          <c:order val="11"/>
          <c:tx>
            <c:v>Urðun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Data'!$W$406:$BU$406</c:f>
              <c:numCache>
                <c:formatCode>0</c:formatCode>
                <c:ptCount val="51"/>
                <c:pt idx="18">
                  <c:v>201.26070771553427</c:v>
                </c:pt>
                <c:pt idx="19">
                  <c:v>167.25478885358501</c:v>
                </c:pt>
                <c:pt idx="20">
                  <c:v>149.51317383355135</c:v>
                </c:pt>
                <c:pt idx="21">
                  <c:v>133.73848826698719</c:v>
                </c:pt>
                <c:pt idx="22">
                  <c:v>121.53483401406143</c:v>
                </c:pt>
                <c:pt idx="23">
                  <c:v>117.19460457179039</c:v>
                </c:pt>
                <c:pt idx="24">
                  <c:v>117.0952561084481</c:v>
                </c:pt>
                <c:pt idx="25">
                  <c:v>116.26912541037305</c:v>
                </c:pt>
                <c:pt idx="26">
                  <c:v>106.73187959388324</c:v>
                </c:pt>
                <c:pt idx="27">
                  <c:v>103.43640588498505</c:v>
                </c:pt>
                <c:pt idx="28">
                  <c:v>100.92026649990916</c:v>
                </c:pt>
                <c:pt idx="29">
                  <c:v>99.097727841917461</c:v>
                </c:pt>
                <c:pt idx="30">
                  <c:v>97.893304773075229</c:v>
                </c:pt>
                <c:pt idx="31">
                  <c:v>96.908665264979277</c:v>
                </c:pt>
                <c:pt idx="32">
                  <c:v>91.36007944328469</c:v>
                </c:pt>
                <c:pt idx="33">
                  <c:v>86.257523253860157</c:v>
                </c:pt>
                <c:pt idx="34">
                  <c:v>81.557500192879075</c:v>
                </c:pt>
                <c:pt idx="35">
                  <c:v>77.221807529217159</c:v>
                </c:pt>
                <c:pt idx="36">
                  <c:v>73.216780979387167</c:v>
                </c:pt>
                <c:pt idx="37">
                  <c:v>69.512657084789879</c:v>
                </c:pt>
                <c:pt idx="38">
                  <c:v>66.083034150928469</c:v>
                </c:pt>
                <c:pt idx="39">
                  <c:v>62.904415782814567</c:v>
                </c:pt>
                <c:pt idx="40">
                  <c:v>59.955832151697052</c:v>
                </c:pt>
                <c:pt idx="41">
                  <c:v>57.218495793479171</c:v>
                </c:pt>
                <c:pt idx="42">
                  <c:v>54.67552608459733</c:v>
                </c:pt>
                <c:pt idx="43">
                  <c:v>52.311712234018493</c:v>
                </c:pt>
                <c:pt idx="44">
                  <c:v>50.115621276719686</c:v>
                </c:pt>
                <c:pt idx="45">
                  <c:v>48.076136432010131</c:v>
                </c:pt>
                <c:pt idx="46">
                  <c:v>46.18159444440542</c:v>
                </c:pt>
                <c:pt idx="47">
                  <c:v>44.42137482718384</c:v>
                </c:pt>
                <c:pt idx="48">
                  <c:v>42.785784586707287</c:v>
                </c:pt>
                <c:pt idx="49">
                  <c:v>41.265958222002702</c:v>
                </c:pt>
                <c:pt idx="50">
                  <c:v>39.853770724278384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39A-4E66-BBBE-25DA565F2E31}"/>
            </c:ext>
          </c:extLst>
        </c:ser>
        <c:ser>
          <c:idx val="12"/>
          <c:order val="12"/>
          <c:tx>
            <c:v>Urðun WAM</c:v>
          </c:tx>
          <c:spPr>
            <a:ln w="28575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Data'!$W$421:$BU$421</c:f>
              <c:numCache>
                <c:formatCode>0</c:formatCode>
                <c:ptCount val="51"/>
                <c:pt idx="18">
                  <c:v>201.26070771553427</c:v>
                </c:pt>
                <c:pt idx="19">
                  <c:v>167.25478885358501</c:v>
                </c:pt>
                <c:pt idx="20">
                  <c:v>149.51317383355135</c:v>
                </c:pt>
                <c:pt idx="21">
                  <c:v>133.73848826698719</c:v>
                </c:pt>
                <c:pt idx="22">
                  <c:v>121.53483401406143</c:v>
                </c:pt>
                <c:pt idx="23">
                  <c:v>117.19460457179039</c:v>
                </c:pt>
                <c:pt idx="24">
                  <c:v>111.05414474251995</c:v>
                </c:pt>
                <c:pt idx="25">
                  <c:v>105.37648691861162</c:v>
                </c:pt>
                <c:pt idx="26">
                  <c:v>91.965630859271769</c:v>
                </c:pt>
                <c:pt idx="27">
                  <c:v>85.599112478956442</c:v>
                </c:pt>
                <c:pt idx="28">
                  <c:v>80.66929916939786</c:v>
                </c:pt>
                <c:pt idx="29">
                  <c:v>76.970300453790273</c:v>
                </c:pt>
                <c:pt idx="30">
                  <c:v>74.327258959368294</c:v>
                </c:pt>
                <c:pt idx="31">
                  <c:v>72.259720914399182</c:v>
                </c:pt>
                <c:pt idx="32">
                  <c:v>65.916148750816987</c:v>
                </c:pt>
                <c:pt idx="33">
                  <c:v>60.250585106924987</c:v>
                </c:pt>
                <c:pt idx="34">
                  <c:v>55.173447778249333</c:v>
                </c:pt>
                <c:pt idx="35">
                  <c:v>50.608612313237522</c:v>
                </c:pt>
                <c:pt idx="36">
                  <c:v>46.491258253962158</c:v>
                </c:pt>
                <c:pt idx="37">
                  <c:v>42.766070095910358</c:v>
                </c:pt>
                <c:pt idx="38">
                  <c:v>39.385733783446462</c:v>
                </c:pt>
                <c:pt idx="39">
                  <c:v>36.309679491907168</c:v>
                </c:pt>
                <c:pt idx="40">
                  <c:v>33.503029709185292</c:v>
                </c:pt>
                <c:pt idx="41">
                  <c:v>30.935718501065573</c:v>
                </c:pt>
                <c:pt idx="42">
                  <c:v>28.581753559901426</c:v>
                </c:pt>
                <c:pt idx="43">
                  <c:v>26.418597390316855</c:v>
                </c:pt>
                <c:pt idx="44">
                  <c:v>24.426647940469639</c:v>
                </c:pt>
                <c:pt idx="45">
                  <c:v>22.588802277673469</c:v>
                </c:pt>
                <c:pt idx="46">
                  <c:v>20.89008964479682</c:v>
                </c:pt>
                <c:pt idx="47">
                  <c:v>19.31736251189777</c:v>
                </c:pt>
                <c:pt idx="48">
                  <c:v>17.859036133389303</c:v>
                </c:pt>
                <c:pt idx="49">
                  <c:v>16.504868698987082</c:v>
                </c:pt>
                <c:pt idx="50">
                  <c:v>15.245775480251925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39A-4E66-BBBE-25DA565F2E31}"/>
            </c:ext>
          </c:extLst>
        </c:ser>
        <c:ser>
          <c:idx val="13"/>
          <c:order val="13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Data'!$W$415:$BU$415</c:f>
            </c:numRef>
          </c:val>
          <c:smooth val="0"/>
          <c:extLst>
            <c:ext xmlns:c16="http://schemas.microsoft.com/office/drawing/2014/chart" uri="{C3380CC4-5D6E-409C-BE32-E72D297353CC}">
              <c16:uniqueId val="{0000000D-F39A-4E66-BBBE-25DA565F2E31}"/>
            </c:ext>
          </c:extLst>
        </c:ser>
        <c:ser>
          <c:idx val="14"/>
          <c:order val="14"/>
          <c:tx>
            <c:v>Annað WAM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Data'!$W$430:$BU$430</c:f>
            </c:numRef>
          </c:val>
          <c:smooth val="0"/>
          <c:extLst>
            <c:ext xmlns:c16="http://schemas.microsoft.com/office/drawing/2014/chart" uri="{C3380CC4-5D6E-409C-BE32-E72D297353CC}">
              <c16:uniqueId val="{0000000E-F39A-4E66-BBBE-25DA565F2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4.9078939029272685E-3"/>
              <c:y val="0.226651157407407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74576115485564309"/>
          <c:y val="0.32325655386262525"/>
          <c:w val="0.25423882428051026"/>
          <c:h val="0.38580037365732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4496759238401269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v>Historical Emissions</c:v>
          </c:tx>
          <c:spPr>
            <a:ln w="28575" cap="rnd">
              <a:solidFill>
                <a:srgbClr val="23A5D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Data'!$W$399:$AV$399</c:f>
              <c:numCache>
                <c:formatCode>0</c:formatCode>
                <c:ptCount val="26"/>
                <c:pt idx="0">
                  <c:v>3249.9644086277672</c:v>
                </c:pt>
                <c:pt idx="1">
                  <c:v>3384.8277700767762</c:v>
                </c:pt>
                <c:pt idx="2">
                  <c:v>3555.9141285164278</c:v>
                </c:pt>
                <c:pt idx="3">
                  <c:v>3416.7066221923469</c:v>
                </c:pt>
                <c:pt idx="4">
                  <c:v>3285.4899516561445</c:v>
                </c:pt>
                <c:pt idx="5">
                  <c:v>3171.5049641490614</c:v>
                </c:pt>
                <c:pt idx="6">
                  <c:v>3061.6075460034399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3002.9388978098505</c:v>
                </c:pt>
                <c:pt idx="12">
                  <c:v>3036.8327619033607</c:v>
                </c:pt>
                <c:pt idx="13">
                  <c:v>3072.2478556891137</c:v>
                </c:pt>
                <c:pt idx="14">
                  <c:v>2980.7939695056098</c:v>
                </c:pt>
                <c:pt idx="15">
                  <c:v>2839.9333445934631</c:v>
                </c:pt>
                <c:pt idx="16">
                  <c:v>2880.4044845420017</c:v>
                </c:pt>
                <c:pt idx="17">
                  <c:v>2882.5535708478137</c:v>
                </c:pt>
                <c:pt idx="18">
                  <c:v>2811.1771035500651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11-481F-A2B0-A53414EF8967}"/>
            </c:ext>
          </c:extLst>
        </c:ser>
        <c:ser>
          <c:idx val="4"/>
          <c:order val="1"/>
          <c:tx>
            <c:v>Scenario: With Existing Measures</c:v>
          </c:tx>
          <c:spPr>
            <a:ln w="28575" cap="rnd">
              <a:solidFill>
                <a:srgbClr val="23A5D9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Data'!$W$414:$AV$414</c:f>
              <c:numCache>
                <c:formatCode>0</c:formatCode>
                <c:ptCount val="26"/>
                <c:pt idx="18">
                  <c:v>2811.1771035500651</c:v>
                </c:pt>
                <c:pt idx="19">
                  <c:v>2798.3201735835546</c:v>
                </c:pt>
                <c:pt idx="20">
                  <c:v>2756.6623048390202</c:v>
                </c:pt>
                <c:pt idx="21">
                  <c:v>2695.9819025143902</c:v>
                </c:pt>
                <c:pt idx="22">
                  <c:v>2664.6141662166356</c:v>
                </c:pt>
                <c:pt idx="23">
                  <c:v>2575.9857561429071</c:v>
                </c:pt>
                <c:pt idx="24">
                  <c:v>2537.6166822087816</c:v>
                </c:pt>
                <c:pt idx="25">
                  <c:v>2500.1694786406706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11-481F-A2B0-A53414EF8967}"/>
            </c:ext>
          </c:extLst>
        </c:ser>
        <c:ser>
          <c:idx val="5"/>
          <c:order val="2"/>
          <c:tx>
            <c:v>Scenario: With Additional Measures</c:v>
          </c:tx>
          <c:spPr>
            <a:ln w="28575" cap="rnd">
              <a:solidFill>
                <a:srgbClr val="23A5D9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Data'!$W$429:$AV$429</c:f>
              <c:numCache>
                <c:formatCode>General</c:formatCode>
                <c:ptCount val="26"/>
                <c:pt idx="18">
                  <c:v>2811.1771035500651</c:v>
                </c:pt>
                <c:pt idx="19" formatCode="0">
                  <c:v>2797.8830738271581</c:v>
                </c:pt>
                <c:pt idx="20" formatCode="0">
                  <c:v>2742.2365058877986</c:v>
                </c:pt>
                <c:pt idx="21" formatCode="0">
                  <c:v>2667.505426285737</c:v>
                </c:pt>
                <c:pt idx="22" formatCode="0">
                  <c:v>2622.1507536137651</c:v>
                </c:pt>
                <c:pt idx="23" formatCode="0">
                  <c:v>2454.5914186305426</c:v>
                </c:pt>
                <c:pt idx="24" formatCode="0">
                  <c:v>2353.4763728465996</c:v>
                </c:pt>
                <c:pt idx="25" formatCode="0">
                  <c:v>2265.4828895915734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11-481F-A2B0-A53414EF8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840800"/>
        <c:axId val="1134837560"/>
      </c:lineChart>
      <c:scatterChart>
        <c:scatterStyle val="lineMarker"/>
        <c:varyColors val="0"/>
        <c:ser>
          <c:idx val="1"/>
          <c:order val="3"/>
          <c:tx>
            <c:v>Emission Allocations*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noFill/>
              </a:ln>
              <a:effectLst/>
            </c:spPr>
          </c:marker>
          <c:yVal>
            <c:numRef>
              <c:f>'Talnagögn | Numerical Data'!$W$383:$AV$383</c:f>
              <c:numCache>
                <c:formatCode>0</c:formatCode>
                <c:ptCount val="26"/>
                <c:pt idx="16">
                  <c:v>2876.15</c:v>
                </c:pt>
                <c:pt idx="17">
                  <c:v>2802.9929999999999</c:v>
                </c:pt>
                <c:pt idx="18">
                  <c:v>2681.9318887499999</c:v>
                </c:pt>
                <c:pt idx="19">
                  <c:v>2560.8707774999998</c:v>
                </c:pt>
                <c:pt idx="20">
                  <c:v>2439.8096662499997</c:v>
                </c:pt>
                <c:pt idx="21">
                  <c:v>2489.5706349302391</c:v>
                </c:pt>
                <c:pt idx="22">
                  <c:v>2325.8040036976795</c:v>
                </c:pt>
                <c:pt idx="23">
                  <c:v>2162.0373724651199</c:v>
                </c:pt>
                <c:pt idx="24">
                  <c:v>1998.2707412325601</c:v>
                </c:pt>
                <c:pt idx="25">
                  <c:v>1834.5041100000001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411-481F-A2B0-A53414EF8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840800"/>
        <c:axId val="1134837560"/>
      </c:scatte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220137612048089"/>
          <c:y val="0.279917406660315"/>
          <c:w val="0.20911008321269259"/>
          <c:h val="0.455543858114746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0" i="0" u="none" strike="noStrike" kern="1200" spc="0" baseline="0">
                <a:solidFill>
                  <a:sysClr val="windowText" lastClr="000000"/>
                </a:solidFill>
              </a:rPr>
              <a:t>Emissions and sequestration </a:t>
            </a:r>
          </a:p>
          <a:p>
            <a:pPr>
              <a:defRPr/>
            </a:pPr>
            <a:r>
              <a:rPr lang="en-GB" sz="1200" b="0" i="0" u="none" strike="noStrike" kern="1200" spc="0" baseline="0">
                <a:solidFill>
                  <a:sysClr val="windowText" lastClr="000000"/>
                </a:solidFill>
              </a:rPr>
              <a:t>from LULUCF</a:t>
            </a:r>
          </a:p>
          <a:p>
            <a:pPr>
              <a:defRPr/>
            </a:pPr>
            <a:r>
              <a:rPr lang="en-GB" sz="1200" b="0" i="0" u="none" strike="noStrike" kern="1200" spc="0" baseline="0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71439923708477937"/>
          <c:y val="1.1779176347348862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9.5566719633568262E-2"/>
          <c:y val="3.3551653916010789E-2"/>
          <c:w val="0.86949249664252126"/>
          <c:h val="0.8453220320325829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74-4B38-B088-63DEC7EC7EE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674-4B38-B088-63DEC7EC7EEF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674-4B38-B088-63DEC7EC7EEF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74-4B38-B088-63DEC7EC7EEF}"/>
              </c:ext>
            </c:extLst>
          </c:dPt>
          <c:cat>
            <c:strRef>
              <c:f>'Talnagögn | Numerical Data'!$E$457:$E$461</c:f>
              <c:strCache>
                <c:ptCount val="5"/>
                <c:pt idx="0">
                  <c:v>Forest Land</c:v>
                </c:pt>
                <c:pt idx="1">
                  <c:v>Cropland</c:v>
                </c:pt>
                <c:pt idx="2">
                  <c:v>Grassland</c:v>
                </c:pt>
                <c:pt idx="3">
                  <c:v>Wetlands</c:v>
                </c:pt>
                <c:pt idx="4">
                  <c:v>Other</c:v>
                </c:pt>
              </c:strCache>
            </c:strRef>
          </c:cat>
          <c:val>
            <c:numRef>
              <c:f>'Talnagögn | Numerical Data'!$AO$457:$AO$461</c:f>
              <c:numCache>
                <c:formatCode>0</c:formatCode>
                <c:ptCount val="5"/>
                <c:pt idx="0">
                  <c:v>-553.69612674802886</c:v>
                </c:pt>
                <c:pt idx="1">
                  <c:v>1887.3239808308297</c:v>
                </c:pt>
                <c:pt idx="2">
                  <c:v>5918.4558807029171</c:v>
                </c:pt>
                <c:pt idx="3">
                  <c:v>702.08172893395476</c:v>
                </c:pt>
                <c:pt idx="4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74-4B38-B088-63DEC7EC7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200768"/>
        <c:axId val="1441200408"/>
      </c:barChart>
      <c:catAx>
        <c:axId val="1441200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408"/>
        <c:crosses val="autoZero"/>
        <c:auto val="1"/>
        <c:lblAlgn val="ctr"/>
        <c:lblOffset val="100"/>
        <c:noMultiLvlLbl val="0"/>
      </c:catAx>
      <c:valAx>
        <c:axId val="1441200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.34450833333333336"/>
              <c:y val="0.94964097222222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182415642215028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Data'!$N$1,'Talnagögn | Numerical Data'!$W$1:$BU$1)</c:f>
              <c:numCache>
                <c:formatCode>0</c:formatCode>
                <c:ptCount val="52"/>
                <c:pt idx="0">
                  <c:v>1996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  <c:pt idx="32">
                  <c:v>2036</c:v>
                </c:pt>
                <c:pt idx="33">
                  <c:v>2037</c:v>
                </c:pt>
                <c:pt idx="34">
                  <c:v>2038</c:v>
                </c:pt>
                <c:pt idx="35">
                  <c:v>2039</c:v>
                </c:pt>
                <c:pt idx="36">
                  <c:v>2040</c:v>
                </c:pt>
                <c:pt idx="37">
                  <c:v>2041</c:v>
                </c:pt>
                <c:pt idx="38">
                  <c:v>2042</c:v>
                </c:pt>
                <c:pt idx="39">
                  <c:v>2043</c:v>
                </c:pt>
                <c:pt idx="40">
                  <c:v>2044</c:v>
                </c:pt>
                <c:pt idx="41">
                  <c:v>2045</c:v>
                </c:pt>
                <c:pt idx="42">
                  <c:v>2046</c:v>
                </c:pt>
                <c:pt idx="43">
                  <c:v>2047</c:v>
                </c:pt>
                <c:pt idx="44">
                  <c:v>2048</c:v>
                </c:pt>
                <c:pt idx="45">
                  <c:v>2049</c:v>
                </c:pt>
                <c:pt idx="46">
                  <c:v>2050</c:v>
                </c:pt>
                <c:pt idx="47">
                  <c:v>2051</c:v>
                </c:pt>
                <c:pt idx="48">
                  <c:v>2052</c:v>
                </c:pt>
                <c:pt idx="49">
                  <c:v>2053</c:v>
                </c:pt>
                <c:pt idx="50">
                  <c:v>2054</c:v>
                </c:pt>
                <c:pt idx="51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Data'!$H$10:$AV$10</c15:sqref>
                  </c15:fullRef>
                </c:ext>
              </c:extLst>
              <c:f>('Talnagögn | Numerical Data'!$N$10,'Talnagögn | Numerical Data'!$W$10:$AV$10)</c:f>
              <c:numCache>
                <c:formatCode>0</c:formatCode>
                <c:ptCount val="27"/>
                <c:pt idx="0">
                  <c:v>11750.820133616571</c:v>
                </c:pt>
                <c:pt idx="1">
                  <c:v>12220.581204824854</c:v>
                </c:pt>
                <c:pt idx="2">
                  <c:v>12821.89342817368</c:v>
                </c:pt>
                <c:pt idx="3">
                  <c:v>13023.015439397521</c:v>
                </c:pt>
                <c:pt idx="4">
                  <c:v>13439.723827895026</c:v>
                </c:pt>
                <c:pt idx="5">
                  <c:v>13188.791250503544</c:v>
                </c:pt>
                <c:pt idx="6">
                  <c:v>13064.260153932479</c:v>
                </c:pt>
                <c:pt idx="7">
                  <c:v>12826.261258397748</c:v>
                </c:pt>
                <c:pt idx="8">
                  <c:v>12818.565250168171</c:v>
                </c:pt>
                <c:pt idx="9">
                  <c:v>12819.38119821585</c:v>
                </c:pt>
                <c:pt idx="10">
                  <c:v>12813.315578848185</c:v>
                </c:pt>
                <c:pt idx="11">
                  <c:v>12884.2339380393</c:v>
                </c:pt>
                <c:pt idx="12">
                  <c:v>12815.560318607775</c:v>
                </c:pt>
                <c:pt idx="13">
                  <c:v>12872.166271886757</c:v>
                </c:pt>
                <c:pt idx="14">
                  <c:v>12915.844773055851</c:v>
                </c:pt>
                <c:pt idx="15">
                  <c:v>12778.999958024346</c:v>
                </c:pt>
                <c:pt idx="16">
                  <c:v>12605.037360034867</c:v>
                </c:pt>
                <c:pt idx="17">
                  <c:v>12732.545698711367</c:v>
                </c:pt>
                <c:pt idx="18">
                  <c:v>12767.415728407377</c:v>
                </c:pt>
                <c:pt idx="19">
                  <c:v>12631.05771989355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EA-4284-9602-362F76032ED1}"/>
            </c:ext>
          </c:extLst>
        </c:ser>
        <c:ser>
          <c:idx val="5"/>
          <c:order val="1"/>
          <c:tx>
            <c:v>Sviðsmynd með núgildandi aðgerðum</c:v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Data'!$N$1,'Talnagögn | Numerical Data'!$W$1:$BU$1)</c:f>
              <c:numCache>
                <c:formatCode>0</c:formatCode>
                <c:ptCount val="52"/>
                <c:pt idx="0">
                  <c:v>1996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  <c:pt idx="32">
                  <c:v>2036</c:v>
                </c:pt>
                <c:pt idx="33">
                  <c:v>2037</c:v>
                </c:pt>
                <c:pt idx="34">
                  <c:v>2038</c:v>
                </c:pt>
                <c:pt idx="35">
                  <c:v>2039</c:v>
                </c:pt>
                <c:pt idx="36">
                  <c:v>2040</c:v>
                </c:pt>
                <c:pt idx="37">
                  <c:v>2041</c:v>
                </c:pt>
                <c:pt idx="38">
                  <c:v>2042</c:v>
                </c:pt>
                <c:pt idx="39">
                  <c:v>2043</c:v>
                </c:pt>
                <c:pt idx="40">
                  <c:v>2044</c:v>
                </c:pt>
                <c:pt idx="41">
                  <c:v>2045</c:v>
                </c:pt>
                <c:pt idx="42">
                  <c:v>2046</c:v>
                </c:pt>
                <c:pt idx="43">
                  <c:v>2047</c:v>
                </c:pt>
                <c:pt idx="44">
                  <c:v>2048</c:v>
                </c:pt>
                <c:pt idx="45">
                  <c:v>2049</c:v>
                </c:pt>
                <c:pt idx="46">
                  <c:v>2050</c:v>
                </c:pt>
                <c:pt idx="47">
                  <c:v>2051</c:v>
                </c:pt>
                <c:pt idx="48">
                  <c:v>2052</c:v>
                </c:pt>
                <c:pt idx="49">
                  <c:v>2053</c:v>
                </c:pt>
                <c:pt idx="50">
                  <c:v>2054</c:v>
                </c:pt>
                <c:pt idx="51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Data'!$H$18:$BU$18</c15:sqref>
                  </c15:fullRef>
                </c:ext>
              </c:extLst>
              <c:f>('Talnagögn | Numerical Data'!$N$18,'Talnagögn | Numerical Data'!$W$18:$BU$18)</c:f>
              <c:numCache>
                <c:formatCode>0</c:formatCode>
                <c:ptCount val="52"/>
                <c:pt idx="19">
                  <c:v>12631.05771989355</c:v>
                </c:pt>
                <c:pt idx="20">
                  <c:v>12665.09058935055</c:v>
                </c:pt>
                <c:pt idx="21">
                  <c:v>12613.144459183201</c:v>
                </c:pt>
                <c:pt idx="22">
                  <c:v>12536.224111177102</c:v>
                </c:pt>
                <c:pt idx="23">
                  <c:v>12479.389183445086</c:v>
                </c:pt>
                <c:pt idx="24">
                  <c:v>12363.4715399672</c:v>
                </c:pt>
                <c:pt idx="25">
                  <c:v>12290.112491740572</c:v>
                </c:pt>
                <c:pt idx="26">
                  <c:v>12223.437058989059</c:v>
                </c:pt>
                <c:pt idx="27">
                  <c:v>12123.489503861074</c:v>
                </c:pt>
                <c:pt idx="28">
                  <c:v>12039.928527381968</c:v>
                </c:pt>
                <c:pt idx="29">
                  <c:v>11958.154114569488</c:v>
                </c:pt>
                <c:pt idx="30">
                  <c:v>11859.635507626037</c:v>
                </c:pt>
                <c:pt idx="31">
                  <c:v>11746.709116646904</c:v>
                </c:pt>
                <c:pt idx="32">
                  <c:v>11637.330976420739</c:v>
                </c:pt>
                <c:pt idx="33">
                  <c:v>11549.5895981922</c:v>
                </c:pt>
                <c:pt idx="34">
                  <c:v>11431.893609424966</c:v>
                </c:pt>
                <c:pt idx="35">
                  <c:v>11311.884410780007</c:v>
                </c:pt>
                <c:pt idx="36">
                  <c:v>11193.459554359673</c:v>
                </c:pt>
                <c:pt idx="37">
                  <c:v>11061.932548474462</c:v>
                </c:pt>
                <c:pt idx="38">
                  <c:v>10928.835197371638</c:v>
                </c:pt>
                <c:pt idx="39">
                  <c:v>10789.771736108985</c:v>
                </c:pt>
                <c:pt idx="40">
                  <c:v>10649.211266433706</c:v>
                </c:pt>
                <c:pt idx="41">
                  <c:v>10519.575548031837</c:v>
                </c:pt>
                <c:pt idx="42">
                  <c:v>10379.667316927516</c:v>
                </c:pt>
                <c:pt idx="43">
                  <c:v>10237.425976110302</c:v>
                </c:pt>
                <c:pt idx="44">
                  <c:v>10099.098200341647</c:v>
                </c:pt>
                <c:pt idx="45">
                  <c:v>9952.8246061896534</c:v>
                </c:pt>
                <c:pt idx="46">
                  <c:v>9811.0862120535767</c:v>
                </c:pt>
                <c:pt idx="47">
                  <c:v>9672.1497550510121</c:v>
                </c:pt>
                <c:pt idx="48">
                  <c:v>9551.2746670549113</c:v>
                </c:pt>
                <c:pt idx="49">
                  <c:v>9422.8906448760536</c:v>
                </c:pt>
                <c:pt idx="50">
                  <c:v>9298.426239871811</c:v>
                </c:pt>
                <c:pt idx="51">
                  <c:v>9180.1650265621865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EA-4284-9602-362F76032ED1}"/>
            </c:ext>
          </c:extLst>
        </c:ser>
        <c:ser>
          <c:idx val="2"/>
          <c:order val="2"/>
          <c:tx>
            <c:v>Sviðsmynd með viðbótaraðgerðum</c:v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Data'!$N$1,'Talnagögn | Numerical Data'!$W$1:$BU$1)</c:f>
              <c:numCache>
                <c:formatCode>0</c:formatCode>
                <c:ptCount val="52"/>
                <c:pt idx="0">
                  <c:v>1996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  <c:pt idx="32">
                  <c:v>2036</c:v>
                </c:pt>
                <c:pt idx="33">
                  <c:v>2037</c:v>
                </c:pt>
                <c:pt idx="34">
                  <c:v>2038</c:v>
                </c:pt>
                <c:pt idx="35">
                  <c:v>2039</c:v>
                </c:pt>
                <c:pt idx="36">
                  <c:v>2040</c:v>
                </c:pt>
                <c:pt idx="37">
                  <c:v>2041</c:v>
                </c:pt>
                <c:pt idx="38">
                  <c:v>2042</c:v>
                </c:pt>
                <c:pt idx="39">
                  <c:v>2043</c:v>
                </c:pt>
                <c:pt idx="40">
                  <c:v>2044</c:v>
                </c:pt>
                <c:pt idx="41">
                  <c:v>2045</c:v>
                </c:pt>
                <c:pt idx="42">
                  <c:v>2046</c:v>
                </c:pt>
                <c:pt idx="43">
                  <c:v>2047</c:v>
                </c:pt>
                <c:pt idx="44">
                  <c:v>2048</c:v>
                </c:pt>
                <c:pt idx="45">
                  <c:v>2049</c:v>
                </c:pt>
                <c:pt idx="46">
                  <c:v>2050</c:v>
                </c:pt>
                <c:pt idx="47">
                  <c:v>2051</c:v>
                </c:pt>
                <c:pt idx="48">
                  <c:v>2052</c:v>
                </c:pt>
                <c:pt idx="49">
                  <c:v>2053</c:v>
                </c:pt>
                <c:pt idx="50">
                  <c:v>2054</c:v>
                </c:pt>
                <c:pt idx="51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Data'!$H$26:$BU$26</c15:sqref>
                  </c15:fullRef>
                </c:ext>
              </c:extLst>
              <c:f>('Talnagögn | Numerical Data'!$N$26,'Talnagögn | Numerical Data'!$W$26:$BU$26)</c:f>
              <c:numCache>
                <c:formatCode>0</c:formatCode>
                <c:ptCount val="52"/>
                <c:pt idx="19">
                  <c:v>12631.05771989355</c:v>
                </c:pt>
                <c:pt idx="20">
                  <c:v>12664.653489594153</c:v>
                </c:pt>
                <c:pt idx="21">
                  <c:v>12598.206761129981</c:v>
                </c:pt>
                <c:pt idx="22">
                  <c:v>12507.220768036446</c:v>
                </c:pt>
                <c:pt idx="23">
                  <c:v>12436.389923244216</c:v>
                </c:pt>
                <c:pt idx="24">
                  <c:v>12241.535367732835</c:v>
                </c:pt>
                <c:pt idx="25">
                  <c:v>12105.42436053239</c:v>
                </c:pt>
                <c:pt idx="26">
                  <c:v>11987.092036591963</c:v>
                </c:pt>
                <c:pt idx="27">
                  <c:v>11866.770568144771</c:v>
                </c:pt>
                <c:pt idx="28">
                  <c:v>11773.787632404777</c:v>
                </c:pt>
                <c:pt idx="29">
                  <c:v>11685.731957170901</c:v>
                </c:pt>
                <c:pt idx="30">
                  <c:v>11584.321781477513</c:v>
                </c:pt>
                <c:pt idx="31">
                  <c:v>11477.776304385383</c:v>
                </c:pt>
                <c:pt idx="32">
                  <c:v>11379.441335840307</c:v>
                </c:pt>
                <c:pt idx="33">
                  <c:v>11303.523230571009</c:v>
                </c:pt>
                <c:pt idx="34">
                  <c:v>11193.370664108457</c:v>
                </c:pt>
                <c:pt idx="35">
                  <c:v>11078.189854097067</c:v>
                </c:pt>
                <c:pt idx="36">
                  <c:v>10963.346186829023</c:v>
                </c:pt>
                <c:pt idx="37">
                  <c:v>10838.144668404577</c:v>
                </c:pt>
                <c:pt idx="38">
                  <c:v>10712.748458275706</c:v>
                </c:pt>
                <c:pt idx="39">
                  <c:v>10582.492182326088</c:v>
                </c:pt>
                <c:pt idx="40">
                  <c:v>10454.855336487861</c:v>
                </c:pt>
                <c:pt idx="41">
                  <c:v>10338.890344208232</c:v>
                </c:pt>
                <c:pt idx="42">
                  <c:v>10216.79609880351</c:v>
                </c:pt>
                <c:pt idx="43">
                  <c:v>10094.540608326743</c:v>
                </c:pt>
                <c:pt idx="44">
                  <c:v>9984.3712132779128</c:v>
                </c:pt>
                <c:pt idx="45">
                  <c:v>9865.703059151745</c:v>
                </c:pt>
                <c:pt idx="46">
                  <c:v>9743.6228796385149</c:v>
                </c:pt>
                <c:pt idx="47">
                  <c:v>9618.0041548051759</c:v>
                </c:pt>
                <c:pt idx="48">
                  <c:v>9501.1292123706608</c:v>
                </c:pt>
                <c:pt idx="49">
                  <c:v>9375.8821893637178</c:v>
                </c:pt>
                <c:pt idx="50">
                  <c:v>9254.2696110092638</c:v>
                </c:pt>
                <c:pt idx="51">
                  <c:v>9137.9597465731495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EA-4284-9602-362F7603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207191472658762"/>
          <c:y val="0.29805513643114312"/>
          <c:w val="0.22716495881556462"/>
          <c:h val="0.40696086983544877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0" i="0" u="none" strike="noStrike" kern="1200" spc="0" baseline="0">
                <a:solidFill>
                  <a:sysClr val="windowText" lastClr="000000"/>
                </a:solidFill>
              </a:rPr>
              <a:t>Losun og binding</a:t>
            </a:r>
          </a:p>
          <a:p>
            <a:pPr>
              <a:defRPr/>
            </a:pPr>
            <a:r>
              <a:rPr lang="en-GB" sz="1200" b="0" i="0" u="none" strike="noStrike" kern="1200" spc="0" baseline="0">
                <a:solidFill>
                  <a:sysClr val="windowText" lastClr="000000"/>
                </a:solidFill>
              </a:rPr>
              <a:t>frá landnotkun</a:t>
            </a:r>
          </a:p>
          <a:p>
            <a:pPr>
              <a:defRPr/>
            </a:pPr>
            <a:r>
              <a:rPr lang="en-GB" sz="1200" b="0" i="0" u="none" strike="noStrike" kern="1200" spc="0" baseline="0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62192862808373572"/>
          <c:y val="2.9033352880991344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566719633568262E-2"/>
          <c:y val="3.3551653916010789E-2"/>
          <c:w val="0.86949249664252126"/>
          <c:h val="0.8453220320325829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D5-4797-A8D8-0383CB98A5C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ED5-4797-A8D8-0383CB98A5CE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ED5-4797-A8D8-0383CB98A5CE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D5-4797-A8D8-0383CB98A5CE}"/>
              </c:ext>
            </c:extLst>
          </c:dPt>
          <c:cat>
            <c:strRef>
              <c:f>'Talnagögn | Numerical Data'!$D$457:$D$461</c:f>
              <c:strCache>
                <c:ptCount val="5"/>
                <c:pt idx="0">
                  <c:v>Skóglendi</c:v>
                </c:pt>
                <c:pt idx="1">
                  <c:v>Ræktað land</c:v>
                </c:pt>
                <c:pt idx="2">
                  <c:v>Mólendi</c:v>
                </c:pt>
                <c:pt idx="3">
                  <c:v>Votlendi</c:v>
                </c:pt>
                <c:pt idx="4">
                  <c:v>Annað</c:v>
                </c:pt>
              </c:strCache>
            </c:strRef>
          </c:cat>
          <c:val>
            <c:numRef>
              <c:f>'Talnagögn | Numerical Data'!$AO$457:$AO$461</c:f>
              <c:numCache>
                <c:formatCode>0</c:formatCode>
                <c:ptCount val="5"/>
                <c:pt idx="0">
                  <c:v>-553.69612674802886</c:v>
                </c:pt>
                <c:pt idx="1">
                  <c:v>1887.3239808308297</c:v>
                </c:pt>
                <c:pt idx="2">
                  <c:v>5918.4558807029171</c:v>
                </c:pt>
                <c:pt idx="3">
                  <c:v>702.08172893395476</c:v>
                </c:pt>
                <c:pt idx="4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ED5-4797-A8D8-0383CB98A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200768"/>
        <c:axId val="1441200408"/>
      </c:barChart>
      <c:catAx>
        <c:axId val="1441200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408"/>
        <c:crosses val="autoZero"/>
        <c:auto val="1"/>
        <c:lblAlgn val="ctr"/>
        <c:lblOffset val="100"/>
        <c:noMultiLvlLbl val="0"/>
      </c:catAx>
      <c:valAx>
        <c:axId val="1441200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2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.34450833333333336"/>
              <c:y val="0.94964097222222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55764001856902E-2"/>
          <c:y val="3.2943956363996524E-2"/>
          <c:w val="0.63197887491346894"/>
          <c:h val="0.87865587714757687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Data'!$D$457</c:f>
              <c:strCache>
                <c:ptCount val="1"/>
                <c:pt idx="0">
                  <c:v>Skóglendi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Data'!$W$457:$AV$457</c15:sqref>
                  </c15:fullRef>
                </c:ext>
              </c:extLst>
              <c:f>'Talnagögn | Numerical Data'!$W$457:$AO$457</c:f>
              <c:numCache>
                <c:formatCode>0</c:formatCode>
                <c:ptCount val="19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2A-43C5-9740-26C02E48E29B}"/>
            </c:ext>
          </c:extLst>
        </c:ser>
        <c:ser>
          <c:idx val="5"/>
          <c:order val="1"/>
          <c:tx>
            <c:strRef>
              <c:f>'Talnagögn | Numerical Data'!$D$459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Data'!$W$459:$AV$459</c15:sqref>
                  </c15:fullRef>
                </c:ext>
              </c:extLst>
              <c:f>'Talnagögn | Numerical Data'!$W$459:$AO$459</c:f>
              <c:numCache>
                <c:formatCode>0</c:formatCode>
                <c:ptCount val="19"/>
                <c:pt idx="0">
                  <c:v>5832.1892994846785</c:v>
                </c:pt>
                <c:pt idx="1">
                  <c:v>5883.5428268033929</c:v>
                </c:pt>
                <c:pt idx="2">
                  <c:v>5902.7314730349181</c:v>
                </c:pt>
                <c:pt idx="3">
                  <c:v>5944.753237075548</c:v>
                </c:pt>
                <c:pt idx="4">
                  <c:v>5943.7986166678711</c:v>
                </c:pt>
                <c:pt idx="5">
                  <c:v>5939.5778722804571</c:v>
                </c:pt>
                <c:pt idx="6">
                  <c:v>5935.2455513866707</c:v>
                </c:pt>
                <c:pt idx="7">
                  <c:v>5935.3138386721866</c:v>
                </c:pt>
                <c:pt idx="8">
                  <c:v>5937.8776668750379</c:v>
                </c:pt>
                <c:pt idx="9">
                  <c:v>5938.9102064353428</c:v>
                </c:pt>
                <c:pt idx="10">
                  <c:v>5939.2209913773531</c:v>
                </c:pt>
                <c:pt idx="11">
                  <c:v>5931.4268958443545</c:v>
                </c:pt>
                <c:pt idx="12">
                  <c:v>5926.2445172727867</c:v>
                </c:pt>
                <c:pt idx="13">
                  <c:v>5928.0153573816788</c:v>
                </c:pt>
                <c:pt idx="14">
                  <c:v>5926.7809703483372</c:v>
                </c:pt>
                <c:pt idx="15">
                  <c:v>5922.641318170864</c:v>
                </c:pt>
                <c:pt idx="16">
                  <c:v>5912.242419838768</c:v>
                </c:pt>
                <c:pt idx="17">
                  <c:v>5909.8714474822928</c:v>
                </c:pt>
                <c:pt idx="18">
                  <c:v>5918.4558807029171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2A-43C5-9740-26C02E48E29B}"/>
            </c:ext>
          </c:extLst>
        </c:ser>
        <c:ser>
          <c:idx val="4"/>
          <c:order val="2"/>
          <c:tx>
            <c:strRef>
              <c:f>'Talnagögn | Numerical Data'!$D$458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Data'!$W$458:$AV$458</c15:sqref>
                  </c15:fullRef>
                </c:ext>
              </c:extLst>
              <c:f>'Talnagögn | Numerical Data'!$W$458:$AO$458</c:f>
              <c:numCache>
                <c:formatCode>0</c:formatCode>
                <c:ptCount val="19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2A-43C5-9740-26C02E48E29B}"/>
            </c:ext>
          </c:extLst>
        </c:ser>
        <c:ser>
          <c:idx val="6"/>
          <c:order val="3"/>
          <c:tx>
            <c:strRef>
              <c:f>'Talnagögn | Numerical Data'!$D$460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Data'!$W$460:$AV$460</c15:sqref>
                  </c15:fullRef>
                </c:ext>
              </c:extLst>
              <c:f>'Talnagögn | Numerical Data'!$W$460:$AO$460</c:f>
              <c:numCache>
                <c:formatCode>0</c:formatCode>
                <c:ptCount val="19"/>
                <c:pt idx="0">
                  <c:v>782.70664649597597</c:v>
                </c:pt>
                <c:pt idx="1">
                  <c:v>775.93809219452351</c:v>
                </c:pt>
                <c:pt idx="2">
                  <c:v>765.72225939974362</c:v>
                </c:pt>
                <c:pt idx="3">
                  <c:v>757.51799575550922</c:v>
                </c:pt>
                <c:pt idx="4">
                  <c:v>754.53633997660654</c:v>
                </c:pt>
                <c:pt idx="5">
                  <c:v>751.19282232337741</c:v>
                </c:pt>
                <c:pt idx="6">
                  <c:v>742.24847149198297</c:v>
                </c:pt>
                <c:pt idx="7">
                  <c:v>738.81332508302125</c:v>
                </c:pt>
                <c:pt idx="8">
                  <c:v>735.42138600739008</c:v>
                </c:pt>
                <c:pt idx="9">
                  <c:v>732.21470966724371</c:v>
                </c:pt>
                <c:pt idx="10">
                  <c:v>728.89287556941395</c:v>
                </c:pt>
                <c:pt idx="11">
                  <c:v>723.96705145620217</c:v>
                </c:pt>
                <c:pt idx="12">
                  <c:v>720.62625629255945</c:v>
                </c:pt>
                <c:pt idx="13">
                  <c:v>717.08822889343503</c:v>
                </c:pt>
                <c:pt idx="14">
                  <c:v>714.10107761780637</c:v>
                </c:pt>
                <c:pt idx="15">
                  <c:v>711.66980929977797</c:v>
                </c:pt>
                <c:pt idx="16">
                  <c:v>708.64001908521459</c:v>
                </c:pt>
                <c:pt idx="17">
                  <c:v>705.51517967625205</c:v>
                </c:pt>
                <c:pt idx="18">
                  <c:v>702.08172893395476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2A-43C5-9740-26C02E48E29B}"/>
            </c:ext>
          </c:extLst>
        </c:ser>
        <c:ser>
          <c:idx val="0"/>
          <c:order val="4"/>
          <c:tx>
            <c:strRef>
              <c:f>'Talnagögn | Numerical Data'!$D$461</c:f>
              <c:strCache>
                <c:ptCount val="1"/>
                <c:pt idx="0">
                  <c:v>Annað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Data'!$W$461:$AV$461</c15:sqref>
                  </c15:fullRef>
                </c:ext>
              </c:extLst>
              <c:f>'Talnagögn | Numerical Data'!$W$461:$AO$461</c:f>
              <c:numCache>
                <c:formatCode>0</c:formatCode>
                <c:ptCount val="19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33.169603181596358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2A-43C5-9740-26C02E48E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15872592"/>
        <c:axId val="415874032"/>
      </c:bar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209103332480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612555654508094"/>
          <c:y val="0.34151752078452363"/>
          <c:w val="0.13122603447449221"/>
          <c:h val="0.33193924823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560059369168682E-2"/>
          <c:y val="3.2963700995399949E-2"/>
          <c:w val="0.63456398475494957"/>
          <c:h val="0.87858315075879045"/>
        </c:manualLayout>
      </c:layout>
      <c:lineChart>
        <c:grouping val="standard"/>
        <c:varyColors val="0"/>
        <c:ser>
          <c:idx val="5"/>
          <c:order val="0"/>
          <c:tx>
            <c:strRef>
              <c:f>'Talnagögn | Numerical Data'!$D$459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Data'!$W$459:$AV$459</c15:sqref>
                  </c15:fullRef>
                </c:ext>
              </c:extLst>
              <c:f>'Talnagögn | Numerical Data'!$W$459:$AO$459</c:f>
              <c:numCache>
                <c:formatCode>0</c:formatCode>
                <c:ptCount val="19"/>
                <c:pt idx="0">
                  <c:v>5832.1892994846785</c:v>
                </c:pt>
                <c:pt idx="1">
                  <c:v>5883.5428268033929</c:v>
                </c:pt>
                <c:pt idx="2">
                  <c:v>5902.7314730349181</c:v>
                </c:pt>
                <c:pt idx="3">
                  <c:v>5944.753237075548</c:v>
                </c:pt>
                <c:pt idx="4">
                  <c:v>5943.7986166678711</c:v>
                </c:pt>
                <c:pt idx="5">
                  <c:v>5939.5778722804571</c:v>
                </c:pt>
                <c:pt idx="6">
                  <c:v>5935.2455513866707</c:v>
                </c:pt>
                <c:pt idx="7">
                  <c:v>5935.3138386721866</c:v>
                </c:pt>
                <c:pt idx="8">
                  <c:v>5937.8776668750379</c:v>
                </c:pt>
                <c:pt idx="9">
                  <c:v>5938.9102064353428</c:v>
                </c:pt>
                <c:pt idx="10">
                  <c:v>5939.2209913773531</c:v>
                </c:pt>
                <c:pt idx="11">
                  <c:v>5931.4268958443545</c:v>
                </c:pt>
                <c:pt idx="12">
                  <c:v>5926.2445172727867</c:v>
                </c:pt>
                <c:pt idx="13">
                  <c:v>5928.0153573816788</c:v>
                </c:pt>
                <c:pt idx="14">
                  <c:v>5926.7809703483372</c:v>
                </c:pt>
                <c:pt idx="15">
                  <c:v>5922.641318170864</c:v>
                </c:pt>
                <c:pt idx="16">
                  <c:v>5912.242419838768</c:v>
                </c:pt>
                <c:pt idx="17">
                  <c:v>5909.8714474822928</c:v>
                </c:pt>
                <c:pt idx="18">
                  <c:v>5918.4558807029171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5-440C-996C-227EC4FEFA88}"/>
            </c:ext>
          </c:extLst>
        </c:ser>
        <c:ser>
          <c:idx val="4"/>
          <c:order val="1"/>
          <c:tx>
            <c:strRef>
              <c:f>'Talnagögn | Numerical Data'!$D$458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Data'!$W$458:$AV$458</c15:sqref>
                  </c15:fullRef>
                </c:ext>
              </c:extLst>
              <c:f>'Talnagögn | Numerical Data'!$W$458:$AO$458</c:f>
              <c:numCache>
                <c:formatCode>0</c:formatCode>
                <c:ptCount val="19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5-440C-996C-227EC4FEFA88}"/>
            </c:ext>
          </c:extLst>
        </c:ser>
        <c:ser>
          <c:idx val="6"/>
          <c:order val="2"/>
          <c:tx>
            <c:strRef>
              <c:f>'Talnagögn | Numerical Data'!$D$460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Data'!$W$460:$AV$460</c15:sqref>
                  </c15:fullRef>
                </c:ext>
              </c:extLst>
              <c:f>'Talnagögn | Numerical Data'!$W$460:$AO$460</c:f>
              <c:numCache>
                <c:formatCode>0</c:formatCode>
                <c:ptCount val="19"/>
                <c:pt idx="0">
                  <c:v>782.70664649597597</c:v>
                </c:pt>
                <c:pt idx="1">
                  <c:v>775.93809219452351</c:v>
                </c:pt>
                <c:pt idx="2">
                  <c:v>765.72225939974362</c:v>
                </c:pt>
                <c:pt idx="3">
                  <c:v>757.51799575550922</c:v>
                </c:pt>
                <c:pt idx="4">
                  <c:v>754.53633997660654</c:v>
                </c:pt>
                <c:pt idx="5">
                  <c:v>751.19282232337741</c:v>
                </c:pt>
                <c:pt idx="6">
                  <c:v>742.24847149198297</c:v>
                </c:pt>
                <c:pt idx="7">
                  <c:v>738.81332508302125</c:v>
                </c:pt>
                <c:pt idx="8">
                  <c:v>735.42138600739008</c:v>
                </c:pt>
                <c:pt idx="9">
                  <c:v>732.21470966724371</c:v>
                </c:pt>
                <c:pt idx="10">
                  <c:v>728.89287556941395</c:v>
                </c:pt>
                <c:pt idx="11">
                  <c:v>723.96705145620217</c:v>
                </c:pt>
                <c:pt idx="12">
                  <c:v>720.62625629255945</c:v>
                </c:pt>
                <c:pt idx="13">
                  <c:v>717.08822889343503</c:v>
                </c:pt>
                <c:pt idx="14">
                  <c:v>714.10107761780637</c:v>
                </c:pt>
                <c:pt idx="15">
                  <c:v>711.66980929977797</c:v>
                </c:pt>
                <c:pt idx="16">
                  <c:v>708.64001908521459</c:v>
                </c:pt>
                <c:pt idx="17">
                  <c:v>705.51517967625205</c:v>
                </c:pt>
                <c:pt idx="18">
                  <c:v>702.08172893395476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5-440C-996C-227EC4FEFA88}"/>
            </c:ext>
          </c:extLst>
        </c:ser>
        <c:ser>
          <c:idx val="0"/>
          <c:order val="3"/>
          <c:tx>
            <c:strRef>
              <c:f>'Talnagögn | Numerical Data'!$D$461</c:f>
              <c:strCache>
                <c:ptCount val="1"/>
                <c:pt idx="0">
                  <c:v>Annað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Data'!$W$461:$AV$461</c15:sqref>
                  </c15:fullRef>
                </c:ext>
              </c:extLst>
              <c:f>'Talnagögn | Numerical Data'!$W$461:$AO$461</c:f>
              <c:numCache>
                <c:formatCode>0</c:formatCode>
                <c:ptCount val="19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33.169603181596358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15-440C-996C-227EC4FEFA88}"/>
            </c:ext>
          </c:extLst>
        </c:ser>
        <c:ser>
          <c:idx val="3"/>
          <c:order val="4"/>
          <c:tx>
            <c:strRef>
              <c:f>'Talnagögn | Numerical Data'!$D$457</c:f>
              <c:strCache>
                <c:ptCount val="1"/>
                <c:pt idx="0">
                  <c:v>Skóglendi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Data'!$W$457:$AV$457</c15:sqref>
                  </c15:fullRef>
                </c:ext>
              </c:extLst>
              <c:f>'Talnagögn | Numerical Data'!$W$457:$AO$457</c:f>
              <c:numCache>
                <c:formatCode>0</c:formatCode>
                <c:ptCount val="19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15-440C-996C-227EC4FEF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872592"/>
        <c:axId val="415874032"/>
      </c:line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6.37784167058272E-3"/>
              <c:y val="0.141876524158239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987972746528385"/>
          <c:y val="0.33243243562108971"/>
          <c:w val="0.13575235995835319"/>
          <c:h val="0.34712169315914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231298970246555E-2"/>
          <c:y val="7.5412037037037027E-2"/>
          <c:w val="0.63348222195283432"/>
          <c:h val="0.84055949074074066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Data'!$E$457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Data'!$W$457:$AV$457</c15:sqref>
                  </c15:fullRef>
                </c:ext>
              </c:extLst>
              <c:f>'Talnagögn | Numerical Data'!$W$457:$AO$457</c:f>
              <c:numCache>
                <c:formatCode>0</c:formatCode>
                <c:ptCount val="19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B-43A3-A29A-E7F005577FF3}"/>
            </c:ext>
          </c:extLst>
        </c:ser>
        <c:ser>
          <c:idx val="4"/>
          <c:order val="1"/>
          <c:tx>
            <c:strRef>
              <c:f>'Talnagögn | Numerical Data'!$E$458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Data'!$W$458:$AV$458</c15:sqref>
                  </c15:fullRef>
                </c:ext>
              </c:extLst>
              <c:f>'Talnagögn | Numerical Data'!$W$458:$AO$458</c:f>
              <c:numCache>
                <c:formatCode>0</c:formatCode>
                <c:ptCount val="19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B-43A3-A29A-E7F005577FF3}"/>
            </c:ext>
          </c:extLst>
        </c:ser>
        <c:ser>
          <c:idx val="5"/>
          <c:order val="2"/>
          <c:tx>
            <c:strRef>
              <c:f>'Talnagögn | Numerical Data'!$E$459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Data'!$W$459:$AV$459</c15:sqref>
                  </c15:fullRef>
                </c:ext>
              </c:extLst>
              <c:f>'Talnagögn | Numerical Data'!$W$459:$AO$459</c:f>
              <c:numCache>
                <c:formatCode>0</c:formatCode>
                <c:ptCount val="19"/>
                <c:pt idx="0">
                  <c:v>5832.1892994846785</c:v>
                </c:pt>
                <c:pt idx="1">
                  <c:v>5883.5428268033929</c:v>
                </c:pt>
                <c:pt idx="2">
                  <c:v>5902.7314730349181</c:v>
                </c:pt>
                <c:pt idx="3">
                  <c:v>5944.753237075548</c:v>
                </c:pt>
                <c:pt idx="4">
                  <c:v>5943.7986166678711</c:v>
                </c:pt>
                <c:pt idx="5">
                  <c:v>5939.5778722804571</c:v>
                </c:pt>
                <c:pt idx="6">
                  <c:v>5935.2455513866707</c:v>
                </c:pt>
                <c:pt idx="7">
                  <c:v>5935.3138386721866</c:v>
                </c:pt>
                <c:pt idx="8">
                  <c:v>5937.8776668750379</c:v>
                </c:pt>
                <c:pt idx="9">
                  <c:v>5938.9102064353428</c:v>
                </c:pt>
                <c:pt idx="10">
                  <c:v>5939.2209913773531</c:v>
                </c:pt>
                <c:pt idx="11">
                  <c:v>5931.4268958443545</c:v>
                </c:pt>
                <c:pt idx="12">
                  <c:v>5926.2445172727867</c:v>
                </c:pt>
                <c:pt idx="13">
                  <c:v>5928.0153573816788</c:v>
                </c:pt>
                <c:pt idx="14">
                  <c:v>5926.7809703483372</c:v>
                </c:pt>
                <c:pt idx="15">
                  <c:v>5922.641318170864</c:v>
                </c:pt>
                <c:pt idx="16">
                  <c:v>5912.242419838768</c:v>
                </c:pt>
                <c:pt idx="17">
                  <c:v>5909.8714474822928</c:v>
                </c:pt>
                <c:pt idx="18">
                  <c:v>5918.4558807029171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8B-43A3-A29A-E7F005577FF3}"/>
            </c:ext>
          </c:extLst>
        </c:ser>
        <c:ser>
          <c:idx val="6"/>
          <c:order val="3"/>
          <c:tx>
            <c:strRef>
              <c:f>'Talnagögn | Numerical Data'!$E$460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Data'!$W$460:$AV$460</c15:sqref>
                  </c15:fullRef>
                </c:ext>
              </c:extLst>
              <c:f>'Talnagögn | Numerical Data'!$W$460:$AO$460</c:f>
              <c:numCache>
                <c:formatCode>0</c:formatCode>
                <c:ptCount val="19"/>
                <c:pt idx="0">
                  <c:v>782.70664649597597</c:v>
                </c:pt>
                <c:pt idx="1">
                  <c:v>775.93809219452351</c:v>
                </c:pt>
                <c:pt idx="2">
                  <c:v>765.72225939974362</c:v>
                </c:pt>
                <c:pt idx="3">
                  <c:v>757.51799575550922</c:v>
                </c:pt>
                <c:pt idx="4">
                  <c:v>754.53633997660654</c:v>
                </c:pt>
                <c:pt idx="5">
                  <c:v>751.19282232337741</c:v>
                </c:pt>
                <c:pt idx="6">
                  <c:v>742.24847149198297</c:v>
                </c:pt>
                <c:pt idx="7">
                  <c:v>738.81332508302125</c:v>
                </c:pt>
                <c:pt idx="8">
                  <c:v>735.42138600739008</c:v>
                </c:pt>
                <c:pt idx="9">
                  <c:v>732.21470966724371</c:v>
                </c:pt>
                <c:pt idx="10">
                  <c:v>728.89287556941395</c:v>
                </c:pt>
                <c:pt idx="11">
                  <c:v>723.96705145620217</c:v>
                </c:pt>
                <c:pt idx="12">
                  <c:v>720.62625629255945</c:v>
                </c:pt>
                <c:pt idx="13">
                  <c:v>717.08822889343503</c:v>
                </c:pt>
                <c:pt idx="14">
                  <c:v>714.10107761780637</c:v>
                </c:pt>
                <c:pt idx="15">
                  <c:v>711.66980929977797</c:v>
                </c:pt>
                <c:pt idx="16">
                  <c:v>708.64001908521459</c:v>
                </c:pt>
                <c:pt idx="17">
                  <c:v>705.51517967625205</c:v>
                </c:pt>
                <c:pt idx="18">
                  <c:v>702.08172893395476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8B-43A3-A29A-E7F005577FF3}"/>
            </c:ext>
          </c:extLst>
        </c:ser>
        <c:ser>
          <c:idx val="0"/>
          <c:order val="4"/>
          <c:tx>
            <c:strRef>
              <c:f>'Talnagögn | Numerical Data'!$E$461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Data'!$W$461:$AV$461</c15:sqref>
                  </c15:fullRef>
                </c:ext>
              </c:extLst>
              <c:f>'Talnagögn | Numerical Data'!$W$461:$AO$461</c:f>
              <c:numCache>
                <c:formatCode>0</c:formatCode>
                <c:ptCount val="19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33.169603181596358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8B-43A3-A29A-E7F005577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15872592"/>
        <c:axId val="415874032"/>
      </c:bar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-e)</a:t>
                </a:r>
              </a:p>
            </c:rich>
          </c:tx>
          <c:layout>
            <c:manualLayout>
              <c:xMode val="edge"/>
              <c:yMode val="edge"/>
              <c:x val="1.6673016416488273E-3"/>
              <c:y val="0.23651900596953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11864128696626"/>
          <c:y val="0.3009593264159855"/>
          <c:w val="0.11064953930888899"/>
          <c:h val="0.33545154602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788730183291429E-2"/>
          <c:y val="8.5005787037037026E-2"/>
          <c:w val="0.62629683486265586"/>
          <c:h val="0.84291921296296302"/>
        </c:manualLayout>
      </c:layout>
      <c:lineChart>
        <c:grouping val="standard"/>
        <c:varyColors val="0"/>
        <c:ser>
          <c:idx val="5"/>
          <c:order val="0"/>
          <c:tx>
            <c:strRef>
              <c:f>'Talnagögn | Numerical Data'!$E$459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Data'!$W$459:$AV$459</c15:sqref>
                  </c15:fullRef>
                </c:ext>
              </c:extLst>
              <c:f>'Talnagögn | Numerical Data'!$W$459:$AO$459</c:f>
              <c:numCache>
                <c:formatCode>0</c:formatCode>
                <c:ptCount val="19"/>
                <c:pt idx="0">
                  <c:v>5832.1892994846785</c:v>
                </c:pt>
                <c:pt idx="1">
                  <c:v>5883.5428268033929</c:v>
                </c:pt>
                <c:pt idx="2">
                  <c:v>5902.7314730349181</c:v>
                </c:pt>
                <c:pt idx="3">
                  <c:v>5944.753237075548</c:v>
                </c:pt>
                <c:pt idx="4">
                  <c:v>5943.7986166678711</c:v>
                </c:pt>
                <c:pt idx="5">
                  <c:v>5939.5778722804571</c:v>
                </c:pt>
                <c:pt idx="6">
                  <c:v>5935.2455513866707</c:v>
                </c:pt>
                <c:pt idx="7">
                  <c:v>5935.3138386721866</c:v>
                </c:pt>
                <c:pt idx="8">
                  <c:v>5937.8776668750379</c:v>
                </c:pt>
                <c:pt idx="9">
                  <c:v>5938.9102064353428</c:v>
                </c:pt>
                <c:pt idx="10">
                  <c:v>5939.2209913773531</c:v>
                </c:pt>
                <c:pt idx="11">
                  <c:v>5931.4268958443545</c:v>
                </c:pt>
                <c:pt idx="12">
                  <c:v>5926.2445172727867</c:v>
                </c:pt>
                <c:pt idx="13">
                  <c:v>5928.0153573816788</c:v>
                </c:pt>
                <c:pt idx="14">
                  <c:v>5926.7809703483372</c:v>
                </c:pt>
                <c:pt idx="15">
                  <c:v>5922.641318170864</c:v>
                </c:pt>
                <c:pt idx="16">
                  <c:v>5912.242419838768</c:v>
                </c:pt>
                <c:pt idx="17">
                  <c:v>5909.8714474822928</c:v>
                </c:pt>
                <c:pt idx="18">
                  <c:v>5918.4558807029171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0-4B76-BBFD-EF682F13CF14}"/>
            </c:ext>
          </c:extLst>
        </c:ser>
        <c:ser>
          <c:idx val="4"/>
          <c:order val="1"/>
          <c:tx>
            <c:strRef>
              <c:f>'Talnagögn | Numerical Data'!$E$458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Data'!$W$458:$AV$458</c15:sqref>
                  </c15:fullRef>
                </c:ext>
              </c:extLst>
              <c:f>'Talnagögn | Numerical Data'!$W$458:$AO$458</c:f>
              <c:numCache>
                <c:formatCode>0</c:formatCode>
                <c:ptCount val="19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C0-4B76-BBFD-EF682F13CF14}"/>
            </c:ext>
          </c:extLst>
        </c:ser>
        <c:ser>
          <c:idx val="6"/>
          <c:order val="2"/>
          <c:tx>
            <c:strRef>
              <c:f>'Talnagögn | Numerical Data'!$E$460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Data'!$W$460:$AV$460</c15:sqref>
                  </c15:fullRef>
                </c:ext>
              </c:extLst>
              <c:f>'Talnagögn | Numerical Data'!$W$460:$AO$460</c:f>
              <c:numCache>
                <c:formatCode>0</c:formatCode>
                <c:ptCount val="19"/>
                <c:pt idx="0">
                  <c:v>782.70664649597597</c:v>
                </c:pt>
                <c:pt idx="1">
                  <c:v>775.93809219452351</c:v>
                </c:pt>
                <c:pt idx="2">
                  <c:v>765.72225939974362</c:v>
                </c:pt>
                <c:pt idx="3">
                  <c:v>757.51799575550922</c:v>
                </c:pt>
                <c:pt idx="4">
                  <c:v>754.53633997660654</c:v>
                </c:pt>
                <c:pt idx="5">
                  <c:v>751.19282232337741</c:v>
                </c:pt>
                <c:pt idx="6">
                  <c:v>742.24847149198297</c:v>
                </c:pt>
                <c:pt idx="7">
                  <c:v>738.81332508302125</c:v>
                </c:pt>
                <c:pt idx="8">
                  <c:v>735.42138600739008</c:v>
                </c:pt>
                <c:pt idx="9">
                  <c:v>732.21470966724371</c:v>
                </c:pt>
                <c:pt idx="10">
                  <c:v>728.89287556941395</c:v>
                </c:pt>
                <c:pt idx="11">
                  <c:v>723.96705145620217</c:v>
                </c:pt>
                <c:pt idx="12">
                  <c:v>720.62625629255945</c:v>
                </c:pt>
                <c:pt idx="13">
                  <c:v>717.08822889343503</c:v>
                </c:pt>
                <c:pt idx="14">
                  <c:v>714.10107761780637</c:v>
                </c:pt>
                <c:pt idx="15">
                  <c:v>711.66980929977797</c:v>
                </c:pt>
                <c:pt idx="16">
                  <c:v>708.64001908521459</c:v>
                </c:pt>
                <c:pt idx="17">
                  <c:v>705.51517967625205</c:v>
                </c:pt>
                <c:pt idx="18">
                  <c:v>702.08172893395476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C0-4B76-BBFD-EF682F13CF14}"/>
            </c:ext>
          </c:extLst>
        </c:ser>
        <c:ser>
          <c:idx val="0"/>
          <c:order val="3"/>
          <c:tx>
            <c:strRef>
              <c:f>'Talnagögn | Numerical Data'!$E$461</c:f>
              <c:strCache>
                <c:ptCount val="1"/>
                <c:pt idx="0">
                  <c:v>Other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Data'!$W$461:$AV$461</c15:sqref>
                  </c15:fullRef>
                </c:ext>
              </c:extLst>
              <c:f>'Talnagögn | Numerical Data'!$W$461:$AO$461</c:f>
              <c:numCache>
                <c:formatCode>0</c:formatCode>
                <c:ptCount val="19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33.169603181596358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C0-4B76-BBFD-EF682F13CF14}"/>
            </c:ext>
          </c:extLst>
        </c:ser>
        <c:ser>
          <c:idx val="3"/>
          <c:order val="4"/>
          <c:tx>
            <c:strRef>
              <c:f>'Talnagögn | Numerical Data'!$E$457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Data'!$W$457:$AV$457</c15:sqref>
                  </c15:fullRef>
                </c:ext>
              </c:extLst>
              <c:f>'Talnagögn | Numerical Data'!$W$457:$AO$457</c:f>
              <c:numCache>
                <c:formatCode>0</c:formatCode>
                <c:ptCount val="19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C0-4B76-BBFD-EF682F13C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872592"/>
        <c:axId val="415874032"/>
      </c:line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-e)</a:t>
                </a:r>
              </a:p>
            </c:rich>
          </c:tx>
          <c:layout>
            <c:manualLayout>
              <c:xMode val="edge"/>
              <c:yMode val="edge"/>
              <c:x val="3.454921556464137E-4"/>
              <c:y val="0.277762500000000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12589204556068"/>
          <c:y val="0.32385416666666667"/>
          <c:w val="0.12936955650628995"/>
          <c:h val="0.35817129629629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0.10871435185185185"/>
          <c:w val="0.62184211846130699"/>
          <c:h val="0.772879629629629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Data'!$E$260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Data'!$H$260:$AV$260</c15:sqref>
                  </c15:fullRef>
                </c:ext>
              </c:extLst>
              <c:f>'Talnagögn | Numerical Data'!$W$260:$AV$260</c:f>
              <c:numCache>
                <c:formatCode>0</c:formatCode>
                <c:ptCount val="26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A1-4884-86AF-DAB744EC3EB4}"/>
            </c:ext>
          </c:extLst>
        </c:ser>
        <c:ser>
          <c:idx val="2"/>
          <c:order val="1"/>
          <c:tx>
            <c:strRef>
              <c:f>'Talnagögn | Numerical Data'!$E$262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Data'!$H$262:$AV$262</c15:sqref>
                  </c15:fullRef>
                </c:ext>
              </c:extLst>
              <c:f>'Talnagögn | Numerical Data'!$W$262:$AV$262</c:f>
              <c:numCache>
                <c:formatCode>0</c:formatCode>
                <c:ptCount val="26"/>
                <c:pt idx="0">
                  <c:v>5832.1892994846785</c:v>
                </c:pt>
                <c:pt idx="1">
                  <c:v>5883.5428268033929</c:v>
                </c:pt>
                <c:pt idx="2">
                  <c:v>5902.7314730349181</c:v>
                </c:pt>
                <c:pt idx="3">
                  <c:v>5944.753237075548</c:v>
                </c:pt>
                <c:pt idx="4">
                  <c:v>5943.7986166678711</c:v>
                </c:pt>
                <c:pt idx="5">
                  <c:v>5939.5778722804571</c:v>
                </c:pt>
                <c:pt idx="6">
                  <c:v>5935.2455513866707</c:v>
                </c:pt>
                <c:pt idx="7">
                  <c:v>5935.3138386721866</c:v>
                </c:pt>
                <c:pt idx="8">
                  <c:v>5937.8776668750379</c:v>
                </c:pt>
                <c:pt idx="9">
                  <c:v>5938.9102064353428</c:v>
                </c:pt>
                <c:pt idx="10">
                  <c:v>5939.2209913773531</c:v>
                </c:pt>
                <c:pt idx="11">
                  <c:v>5931.4268958443545</c:v>
                </c:pt>
                <c:pt idx="12">
                  <c:v>5926.2445172727867</c:v>
                </c:pt>
                <c:pt idx="13">
                  <c:v>5928.0153573816788</c:v>
                </c:pt>
                <c:pt idx="14">
                  <c:v>5926.7809703483372</c:v>
                </c:pt>
                <c:pt idx="15">
                  <c:v>5922.641318170864</c:v>
                </c:pt>
                <c:pt idx="16">
                  <c:v>5912.242419838768</c:v>
                </c:pt>
                <c:pt idx="17">
                  <c:v>5909.8714474822928</c:v>
                </c:pt>
                <c:pt idx="18">
                  <c:v>5918.4558807029171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A1-4884-86AF-DAB744EC3EB4}"/>
            </c:ext>
          </c:extLst>
        </c:ser>
        <c:ser>
          <c:idx val="1"/>
          <c:order val="2"/>
          <c:tx>
            <c:strRef>
              <c:f>'Talnagögn | Numerical Data'!$E$261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Data'!$H$261:$AV$261</c15:sqref>
                  </c15:fullRef>
                </c:ext>
              </c:extLst>
              <c:f>'Talnagögn | Numerical Data'!$W$261:$AV$261</c:f>
              <c:numCache>
                <c:formatCode>0</c:formatCode>
                <c:ptCount val="26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A1-4884-86AF-DAB744EC3EB4}"/>
            </c:ext>
          </c:extLst>
        </c:ser>
        <c:ser>
          <c:idx val="3"/>
          <c:order val="3"/>
          <c:tx>
            <c:strRef>
              <c:f>'Talnagögn | Numerical Data'!$E$263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Data'!$H$263:$AV$263</c15:sqref>
                  </c15:fullRef>
                </c:ext>
              </c:extLst>
              <c:f>'Talnagögn | Numerical Data'!$W$263:$AV$263</c:f>
              <c:numCache>
                <c:formatCode>0</c:formatCode>
                <c:ptCount val="26"/>
                <c:pt idx="0">
                  <c:v>782.70664649597597</c:v>
                </c:pt>
                <c:pt idx="1">
                  <c:v>775.93809219452351</c:v>
                </c:pt>
                <c:pt idx="2">
                  <c:v>765.72225939974362</c:v>
                </c:pt>
                <c:pt idx="3">
                  <c:v>757.51799575550922</c:v>
                </c:pt>
                <c:pt idx="4">
                  <c:v>754.53633997660654</c:v>
                </c:pt>
                <c:pt idx="5">
                  <c:v>751.19282232337741</c:v>
                </c:pt>
                <c:pt idx="6">
                  <c:v>742.24847149198297</c:v>
                </c:pt>
                <c:pt idx="7">
                  <c:v>738.81332508302125</c:v>
                </c:pt>
                <c:pt idx="8">
                  <c:v>735.42138600739008</c:v>
                </c:pt>
                <c:pt idx="9">
                  <c:v>732.21470966724371</c:v>
                </c:pt>
                <c:pt idx="10">
                  <c:v>728.89287556941395</c:v>
                </c:pt>
                <c:pt idx="11">
                  <c:v>723.96705145620217</c:v>
                </c:pt>
                <c:pt idx="12">
                  <c:v>720.62625629255945</c:v>
                </c:pt>
                <c:pt idx="13">
                  <c:v>717.08822889343503</c:v>
                </c:pt>
                <c:pt idx="14">
                  <c:v>714.10107761780637</c:v>
                </c:pt>
                <c:pt idx="15">
                  <c:v>711.66980929977797</c:v>
                </c:pt>
                <c:pt idx="16">
                  <c:v>708.64001908521459</c:v>
                </c:pt>
                <c:pt idx="17">
                  <c:v>705.51517967625205</c:v>
                </c:pt>
                <c:pt idx="18">
                  <c:v>702.08172893395476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A1-4884-86AF-DAB744EC3EB4}"/>
            </c:ext>
          </c:extLst>
        </c:ser>
        <c:ser>
          <c:idx val="5"/>
          <c:order val="4"/>
          <c:tx>
            <c:strRef>
              <c:f>'Talnagögn | Numerical Data'!$E$264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Data'!$H$264:$AV$264</c15:sqref>
                  </c15:fullRef>
                </c:ext>
              </c:extLst>
              <c:f>'Talnagögn | Numerical Data'!$W$264:$AV$264</c:f>
              <c:numCache>
                <c:formatCode>0</c:formatCode>
                <c:ptCount val="26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33.169603181596358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A1-4884-86AF-DAB744EC3EB4}"/>
            </c:ext>
          </c:extLst>
        </c:ser>
        <c:ser>
          <c:idx val="4"/>
          <c:order val="5"/>
          <c:tx>
            <c:v>Forestry WEM</c:v>
          </c:tx>
          <c:spPr>
            <a:solidFill>
              <a:schemeClr val="accent3">
                <a:alpha val="20000"/>
              </a:scheme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D1A1-4884-86AF-DAB744EC3EB4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Data'!$H$268:$BU$268</c15:sqref>
                  </c15:fullRef>
                </c:ext>
              </c:extLst>
              <c:f>'Talnagögn | Numerical Data'!$W$268:$BU$268</c:f>
              <c:numCache>
                <c:formatCode>0</c:formatCode>
                <c:ptCount val="51"/>
                <c:pt idx="18">
                  <c:v>-553.69612674802886</c:v>
                </c:pt>
                <c:pt idx="19">
                  <c:v>-548.98804168208767</c:v>
                </c:pt>
                <c:pt idx="20">
                  <c:v>-563.86874949911191</c:v>
                </c:pt>
                <c:pt idx="21">
                  <c:v>-582.05188080455719</c:v>
                </c:pt>
                <c:pt idx="22">
                  <c:v>-602.08454630966605</c:v>
                </c:pt>
                <c:pt idx="23">
                  <c:v>-625.17238211862377</c:v>
                </c:pt>
                <c:pt idx="24">
                  <c:v>-651.37901684439203</c:v>
                </c:pt>
                <c:pt idx="25">
                  <c:v>-677.01960892627744</c:v>
                </c:pt>
                <c:pt idx="26">
                  <c:v>-707.2088143571566</c:v>
                </c:pt>
                <c:pt idx="27">
                  <c:v>-739.40279433922387</c:v>
                </c:pt>
                <c:pt idx="28">
                  <c:v>-776.34808185846487</c:v>
                </c:pt>
                <c:pt idx="29">
                  <c:v>-815.3837994147234</c:v>
                </c:pt>
                <c:pt idx="30">
                  <c:v>-853.11427896222949</c:v>
                </c:pt>
                <c:pt idx="31">
                  <c:v>-897.55846825001834</c:v>
                </c:pt>
                <c:pt idx="32">
                  <c:v>-943.27226102375448</c:v>
                </c:pt>
                <c:pt idx="33">
                  <c:v>-990.47937781359042</c:v>
                </c:pt>
                <c:pt idx="34">
                  <c:v>-1041.8517947895573</c:v>
                </c:pt>
                <c:pt idx="35">
                  <c:v>-1093.0216366569603</c:v>
                </c:pt>
                <c:pt idx="36">
                  <c:v>-1149.8708226271704</c:v>
                </c:pt>
                <c:pt idx="37">
                  <c:v>-1207.6023359050159</c:v>
                </c:pt>
                <c:pt idx="38">
                  <c:v>-1270.2965527372173</c:v>
                </c:pt>
                <c:pt idx="39">
                  <c:v>-1340.0128495860249</c:v>
                </c:pt>
                <c:pt idx="40">
                  <c:v>-1406.4827706837609</c:v>
                </c:pt>
                <c:pt idx="41">
                  <c:v>-1483.6677201425821</c:v>
                </c:pt>
                <c:pt idx="42">
                  <c:v>-1562.6731418497966</c:v>
                </c:pt>
                <c:pt idx="43">
                  <c:v>-1642.3378336028813</c:v>
                </c:pt>
                <c:pt idx="44">
                  <c:v>-1725.8067612564068</c:v>
                </c:pt>
                <c:pt idx="45">
                  <c:v>-1810.331326276882</c:v>
                </c:pt>
                <c:pt idx="46">
                  <c:v>-1900.6964094235043</c:v>
                </c:pt>
                <c:pt idx="47">
                  <c:v>-1986.4179372012429</c:v>
                </c:pt>
                <c:pt idx="48">
                  <c:v>-2074.8129906425515</c:v>
                </c:pt>
                <c:pt idx="49">
                  <c:v>-2167.669271317282</c:v>
                </c:pt>
                <c:pt idx="50">
                  <c:v>-2257.1864190459032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A1-4884-86AF-DAB744EC3EB4}"/>
            </c:ext>
          </c:extLst>
        </c:ser>
        <c:ser>
          <c:idx val="7"/>
          <c:order val="6"/>
          <c:tx>
            <c:v>Mólendi WEM</c:v>
          </c:tx>
          <c:spPr>
            <a:solidFill>
              <a:schemeClr val="accent5">
                <a:alpha val="30196"/>
              </a:scheme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A1-4884-86AF-DAB744EC3EB4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Data'!$H$270:$BU$270</c15:sqref>
                  </c15:fullRef>
                </c:ext>
              </c:extLst>
              <c:f>'Talnagögn | Numerical Data'!$W$270:$BU$270</c:f>
              <c:numCache>
                <c:formatCode>0</c:formatCode>
                <c:ptCount val="51"/>
                <c:pt idx="18">
                  <c:v>5918.4558807029171</c:v>
                </c:pt>
                <c:pt idx="19">
                  <c:v>5912.3284131231048</c:v>
                </c:pt>
                <c:pt idx="20">
                  <c:v>5888.2332403040964</c:v>
                </c:pt>
                <c:pt idx="21">
                  <c:v>5863.4762218226133</c:v>
                </c:pt>
                <c:pt idx="22">
                  <c:v>5840.412091049905</c:v>
                </c:pt>
                <c:pt idx="23">
                  <c:v>5817.7093786903733</c:v>
                </c:pt>
                <c:pt idx="24">
                  <c:v>5794.7318142532959</c:v>
                </c:pt>
                <c:pt idx="25">
                  <c:v>5773.9472010384816</c:v>
                </c:pt>
                <c:pt idx="26">
                  <c:v>5753.0519454942414</c:v>
                </c:pt>
                <c:pt idx="27">
                  <c:v>5732.9706679689552</c:v>
                </c:pt>
                <c:pt idx="28">
                  <c:v>5716.5229917140368</c:v>
                </c:pt>
                <c:pt idx="29">
                  <c:v>5705.7447898867986</c:v>
                </c:pt>
                <c:pt idx="30">
                  <c:v>5700.9746669331016</c:v>
                </c:pt>
                <c:pt idx="31">
                  <c:v>5696.215560302142</c:v>
                </c:pt>
                <c:pt idx="32">
                  <c:v>5723.8388568872051</c:v>
                </c:pt>
                <c:pt idx="33">
                  <c:v>5718.1803134978773</c:v>
                </c:pt>
                <c:pt idx="34">
                  <c:v>5712.5896458624084</c:v>
                </c:pt>
                <c:pt idx="35">
                  <c:v>5707.8741386826368</c:v>
                </c:pt>
                <c:pt idx="36">
                  <c:v>5695.77399247838</c:v>
                </c:pt>
                <c:pt idx="37">
                  <c:v>5682.0996197473969</c:v>
                </c:pt>
                <c:pt idx="38">
                  <c:v>5666.5038749148471</c:v>
                </c:pt>
                <c:pt idx="39">
                  <c:v>5651.8336592087608</c:v>
                </c:pt>
                <c:pt idx="40">
                  <c:v>5638.1641355026768</c:v>
                </c:pt>
                <c:pt idx="41">
                  <c:v>5624.2275097965921</c:v>
                </c:pt>
                <c:pt idx="42">
                  <c:v>5609.8889770905053</c:v>
                </c:pt>
                <c:pt idx="43">
                  <c:v>5596.2123473844204</c:v>
                </c:pt>
                <c:pt idx="44">
                  <c:v>5581.0388596783341</c:v>
                </c:pt>
                <c:pt idx="45">
                  <c:v>5560.4259170722507</c:v>
                </c:pt>
                <c:pt idx="46">
                  <c:v>5540.3917372661654</c:v>
                </c:pt>
                <c:pt idx="47">
                  <c:v>5522.1108166600798</c:v>
                </c:pt>
                <c:pt idx="48">
                  <c:v>5502.1854840539927</c:v>
                </c:pt>
                <c:pt idx="49">
                  <c:v>5485.5431234479092</c:v>
                </c:pt>
                <c:pt idx="50">
                  <c:v>5470.8898576418233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A1-4884-86AF-DAB744EC3EB4}"/>
            </c:ext>
          </c:extLst>
        </c:ser>
        <c:ser>
          <c:idx val="6"/>
          <c:order val="7"/>
          <c:tx>
            <c:v>Ræktað land WEM</c:v>
          </c:tx>
          <c:spPr>
            <a:solidFill>
              <a:schemeClr val="bg2">
                <a:lumMod val="60000"/>
                <a:lumOff val="40000"/>
                <a:alpha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Data'!$H$269:$BU$269</c15:sqref>
                  </c15:fullRef>
                </c:ext>
              </c:extLst>
              <c:f>'Talnagögn | Numerical Data'!$W$269:$BU$269</c:f>
              <c:numCache>
                <c:formatCode>0</c:formatCode>
                <c:ptCount val="51"/>
                <c:pt idx="18">
                  <c:v>1887.3239808308297</c:v>
                </c:pt>
                <c:pt idx="19">
                  <c:v>1904.8811133888016</c:v>
                </c:pt>
                <c:pt idx="20">
                  <c:v>1922.4382459469305</c:v>
                </c:pt>
                <c:pt idx="21">
                  <c:v>1939.9953785050595</c:v>
                </c:pt>
                <c:pt idx="22">
                  <c:v>1957.5525110631884</c:v>
                </c:pt>
                <c:pt idx="23">
                  <c:v>1975.1096436213172</c:v>
                </c:pt>
                <c:pt idx="24">
                  <c:v>1991.8601497948134</c:v>
                </c:pt>
                <c:pt idx="25">
                  <c:v>2008.6106559683099</c:v>
                </c:pt>
                <c:pt idx="26">
                  <c:v>2025.3611621418061</c:v>
                </c:pt>
                <c:pt idx="27">
                  <c:v>2042.1116683153025</c:v>
                </c:pt>
                <c:pt idx="28">
                  <c:v>2058.8621744887987</c:v>
                </c:pt>
                <c:pt idx="29">
                  <c:v>2075.612680662296</c:v>
                </c:pt>
                <c:pt idx="30">
                  <c:v>2092.363186835792</c:v>
                </c:pt>
                <c:pt idx="31">
                  <c:v>2109.113693009288</c:v>
                </c:pt>
                <c:pt idx="32">
                  <c:v>2125.8641991827849</c:v>
                </c:pt>
                <c:pt idx="33">
                  <c:v>2142.6147053562809</c:v>
                </c:pt>
                <c:pt idx="34">
                  <c:v>2159.3652115297773</c:v>
                </c:pt>
                <c:pt idx="35">
                  <c:v>2176.1157177032737</c:v>
                </c:pt>
                <c:pt idx="36">
                  <c:v>2192.8662238767706</c:v>
                </c:pt>
                <c:pt idx="37">
                  <c:v>2209.6167300502671</c:v>
                </c:pt>
                <c:pt idx="38">
                  <c:v>2226.3672362237635</c:v>
                </c:pt>
                <c:pt idx="39">
                  <c:v>2243.1177423972599</c:v>
                </c:pt>
                <c:pt idx="40">
                  <c:v>2259.8682485707564</c:v>
                </c:pt>
                <c:pt idx="41">
                  <c:v>2276.6187547442523</c:v>
                </c:pt>
                <c:pt idx="42">
                  <c:v>2293.3692609177488</c:v>
                </c:pt>
                <c:pt idx="43">
                  <c:v>2310.1197670912452</c:v>
                </c:pt>
                <c:pt idx="44">
                  <c:v>2326.8702732647421</c:v>
                </c:pt>
                <c:pt idx="45">
                  <c:v>2343.6207794382385</c:v>
                </c:pt>
                <c:pt idx="46">
                  <c:v>2360.3712856117349</c:v>
                </c:pt>
                <c:pt idx="47">
                  <c:v>2377.1217917852318</c:v>
                </c:pt>
                <c:pt idx="48">
                  <c:v>2393.8722979587278</c:v>
                </c:pt>
                <c:pt idx="49">
                  <c:v>2410.6228041322242</c:v>
                </c:pt>
                <c:pt idx="50">
                  <c:v>2427.3733103057207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A1-4884-86AF-DAB744EC3EB4}"/>
            </c:ext>
          </c:extLst>
        </c:ser>
        <c:ser>
          <c:idx val="8"/>
          <c:order val="8"/>
          <c:tx>
            <c:v>Votlendi WEM</c:v>
          </c:tx>
          <c:spPr>
            <a:solidFill>
              <a:srgbClr val="0073B4">
                <a:alpha val="20000"/>
              </a:srgb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Data'!$H$271:$BU$271</c15:sqref>
                  </c15:fullRef>
                </c:ext>
              </c:extLst>
              <c:f>'Talnagögn | Numerical Data'!$W$271:$BU$271</c:f>
              <c:numCache>
                <c:formatCode>0</c:formatCode>
                <c:ptCount val="51"/>
                <c:pt idx="18">
                  <c:v>702.08172893395476</c:v>
                </c:pt>
                <c:pt idx="19">
                  <c:v>698.67710451569837</c:v>
                </c:pt>
                <c:pt idx="20">
                  <c:v>697.44293344006928</c:v>
                </c:pt>
                <c:pt idx="21">
                  <c:v>696.20876236443996</c:v>
                </c:pt>
                <c:pt idx="22">
                  <c:v>694.48336626686944</c:v>
                </c:pt>
                <c:pt idx="23">
                  <c:v>693.24919519123989</c:v>
                </c:pt>
                <c:pt idx="24">
                  <c:v>691.83054753294937</c:v>
                </c:pt>
                <c:pt idx="25">
                  <c:v>690.53533245732001</c:v>
                </c:pt>
                <c:pt idx="26">
                  <c:v>689.23689071502417</c:v>
                </c:pt>
                <c:pt idx="27">
                  <c:v>687.94167563939504</c:v>
                </c:pt>
                <c:pt idx="28">
                  <c:v>686.64646056376557</c:v>
                </c:pt>
                <c:pt idx="29">
                  <c:v>685.23172887279725</c:v>
                </c:pt>
                <c:pt idx="30">
                  <c:v>683.93651379716789</c:v>
                </c:pt>
                <c:pt idx="31">
                  <c:v>682.63204973653865</c:v>
                </c:pt>
                <c:pt idx="32">
                  <c:v>681.3368346609094</c:v>
                </c:pt>
                <c:pt idx="33">
                  <c:v>680.04161958528005</c:v>
                </c:pt>
                <c:pt idx="34">
                  <c:v>678.7464045096508</c:v>
                </c:pt>
                <c:pt idx="35">
                  <c:v>677.4511894340219</c:v>
                </c:pt>
                <c:pt idx="36">
                  <c:v>676.15597435839231</c:v>
                </c:pt>
                <c:pt idx="37">
                  <c:v>674.86075928276296</c:v>
                </c:pt>
                <c:pt idx="38">
                  <c:v>673.56554420713405</c:v>
                </c:pt>
                <c:pt idx="39">
                  <c:v>672.2703291315047</c:v>
                </c:pt>
                <c:pt idx="40">
                  <c:v>670.97511405587511</c:v>
                </c:pt>
                <c:pt idx="41">
                  <c:v>669.67989898024598</c:v>
                </c:pt>
                <c:pt idx="42">
                  <c:v>668.38468390461685</c:v>
                </c:pt>
                <c:pt idx="43">
                  <c:v>667.08946882898772</c:v>
                </c:pt>
                <c:pt idx="44">
                  <c:v>665.79425375335848</c:v>
                </c:pt>
                <c:pt idx="45">
                  <c:v>664.49903867772923</c:v>
                </c:pt>
                <c:pt idx="46">
                  <c:v>663.20382360209987</c:v>
                </c:pt>
                <c:pt idx="47">
                  <c:v>661.90860852647074</c:v>
                </c:pt>
                <c:pt idx="48">
                  <c:v>660.6133934508415</c:v>
                </c:pt>
                <c:pt idx="49">
                  <c:v>659.31817837521203</c:v>
                </c:pt>
                <c:pt idx="50">
                  <c:v>658.0229632995829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A1-4884-86AF-DAB744EC3EB4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Data'!$H$272:$BU$272</c15:sqref>
                  </c15:fullRef>
                </c:ext>
              </c:extLst>
              <c:f>'Talnagögn | Numerical Data'!$W$272:$BU$272</c:f>
              <c:numCache>
                <c:formatCode>0</c:formatCode>
                <c:ptCount val="51"/>
                <c:pt idx="18">
                  <c:v>30.845585397018112</c:v>
                </c:pt>
                <c:pt idx="19">
                  <c:v>35.557848980364724</c:v>
                </c:pt>
                <c:pt idx="20">
                  <c:v>34.74687975625875</c:v>
                </c:pt>
                <c:pt idx="21">
                  <c:v>34.88666458517946</c:v>
                </c:pt>
                <c:pt idx="22">
                  <c:v>33.85326857310065</c:v>
                </c:pt>
                <c:pt idx="23">
                  <c:v>34.018409590683405</c:v>
                </c:pt>
                <c:pt idx="24">
                  <c:v>32.991343334885642</c:v>
                </c:pt>
                <c:pt idx="25">
                  <c:v>34.592016513448471</c:v>
                </c:pt>
                <c:pt idx="26">
                  <c:v>34.641029559126764</c:v>
                </c:pt>
                <c:pt idx="27">
                  <c:v>35.998671825444035</c:v>
                </c:pt>
                <c:pt idx="28">
                  <c:v>36.395587364439962</c:v>
                </c:pt>
                <c:pt idx="29">
                  <c:v>37.752885196004172</c:v>
                </c:pt>
                <c:pt idx="30">
                  <c:v>38.081751209809227</c:v>
                </c:pt>
                <c:pt idx="31">
                  <c:v>39.060592246542001</c:v>
                </c:pt>
                <c:pt idx="32">
                  <c:v>39.265769845741488</c:v>
                </c:pt>
                <c:pt idx="33">
                  <c:v>40.336792558086017</c:v>
                </c:pt>
                <c:pt idx="34">
                  <c:v>39.783525904284943</c:v>
                </c:pt>
                <c:pt idx="35">
                  <c:v>39.765483086159293</c:v>
                </c:pt>
                <c:pt idx="36">
                  <c:v>38.781443935187781</c:v>
                </c:pt>
                <c:pt idx="37">
                  <c:v>38.157887231044697</c:v>
                </c:pt>
                <c:pt idx="38">
                  <c:v>37.647231945939893</c:v>
                </c:pt>
                <c:pt idx="39">
                  <c:v>36.68359852633057</c:v>
                </c:pt>
                <c:pt idx="40">
                  <c:v>35.930948571763111</c:v>
                </c:pt>
                <c:pt idx="41">
                  <c:v>34.574065850800253</c:v>
                </c:pt>
                <c:pt idx="42">
                  <c:v>32.314409811318001</c:v>
                </c:pt>
                <c:pt idx="43">
                  <c:v>32.655567106788112</c:v>
                </c:pt>
                <c:pt idx="44">
                  <c:v>30.0098678923232</c:v>
                </c:pt>
                <c:pt idx="45">
                  <c:v>30.303934325002047</c:v>
                </c:pt>
                <c:pt idx="46">
                  <c:v>27.440186050198463</c:v>
                </c:pt>
                <c:pt idx="47">
                  <c:v>28.056277092252458</c:v>
                </c:pt>
                <c:pt idx="48">
                  <c:v>25.312964282808935</c:v>
                </c:pt>
                <c:pt idx="49">
                  <c:v>24.93736906238064</c:v>
                </c:pt>
                <c:pt idx="50">
                  <c:v>22.718380074227753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A1-4884-86AF-DAB744EC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10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9.6432894074769088E-4"/>
              <c:y val="0.259101620370370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4558089673504191"/>
          <c:y val="0.30621527777777785"/>
          <c:w val="0.14136177842419378"/>
          <c:h val="0.37581018518518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0.10871435185185185"/>
          <c:w val="0.61973298172240598"/>
          <c:h val="0.77287962962962964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Data'!$E$260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Data'!$H$260:$AV$260</c15:sqref>
                  </c15:fullRef>
                </c:ext>
              </c:extLst>
              <c:f>('Talnagögn | Numerical Data'!$M$260:$P$260,'Talnagögn | Numerical Data'!$W$260:$AV$260)</c:f>
              <c:numCache>
                <c:formatCode>0</c:formatCode>
                <c:ptCount val="30"/>
                <c:pt idx="0">
                  <c:v>-53.442691433681347</c:v>
                </c:pt>
                <c:pt idx="1">
                  <c:v>-57.596627797205201</c:v>
                </c:pt>
                <c:pt idx="2">
                  <c:v>-64.740126856367311</c:v>
                </c:pt>
                <c:pt idx="3">
                  <c:v>-72.917966972189291</c:v>
                </c:pt>
                <c:pt idx="4">
                  <c:v>-140.28204095274921</c:v>
                </c:pt>
                <c:pt idx="5">
                  <c:v>-146.81774655664805</c:v>
                </c:pt>
                <c:pt idx="6">
                  <c:v>-264.47854572721633</c:v>
                </c:pt>
                <c:pt idx="7">
                  <c:v>-268.08746225872557</c:v>
                </c:pt>
                <c:pt idx="8">
                  <c:v>-280.87754917577922</c:v>
                </c:pt>
                <c:pt idx="9">
                  <c:v>-303.68840042964337</c:v>
                </c:pt>
                <c:pt idx="10">
                  <c:v>-330.84581677793614</c:v>
                </c:pt>
                <c:pt idx="11">
                  <c:v>-342.21432682575522</c:v>
                </c:pt>
                <c:pt idx="12">
                  <c:v>-359.91628608211477</c:v>
                </c:pt>
                <c:pt idx="13">
                  <c:v>-383.52589373647049</c:v>
                </c:pt>
                <c:pt idx="14">
                  <c:v>-408.54263384940219</c:v>
                </c:pt>
                <c:pt idx="15">
                  <c:v>-432.62683889768022</c:v>
                </c:pt>
                <c:pt idx="16">
                  <c:v>-470.56708519521641</c:v>
                </c:pt>
                <c:pt idx="17">
                  <c:v>-500.12980413754889</c:v>
                </c:pt>
                <c:pt idx="18">
                  <c:v>-501.28650208770966</c:v>
                </c:pt>
                <c:pt idx="19">
                  <c:v>-504.69423725886224</c:v>
                </c:pt>
                <c:pt idx="20">
                  <c:v>-505.29940535846055</c:v>
                </c:pt>
                <c:pt idx="21">
                  <c:v>-533.97896730846287</c:v>
                </c:pt>
                <c:pt idx="22">
                  <c:v>-553.69612674802886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F-416D-9E70-4E931B063CEB}"/>
            </c:ext>
          </c:extLst>
        </c:ser>
        <c:ser>
          <c:idx val="2"/>
          <c:order val="1"/>
          <c:tx>
            <c:strRef>
              <c:f>'Talnagögn | Numerical Data'!$E$262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Data'!$H$262:$AV$262</c15:sqref>
                  </c15:fullRef>
                </c:ext>
              </c:extLst>
              <c:f>('Talnagögn | Numerical Data'!$M$262:$P$262,'Talnagögn | Numerical Data'!$W$262:$AV$262)</c:f>
              <c:numCache>
                <c:formatCode>0</c:formatCode>
                <c:ptCount val="30"/>
                <c:pt idx="0">
                  <c:v>5773.046446214571</c:v>
                </c:pt>
                <c:pt idx="1">
                  <c:v>5762.3389557358332</c:v>
                </c:pt>
                <c:pt idx="2">
                  <c:v>5760.3584580144707</c:v>
                </c:pt>
                <c:pt idx="3">
                  <c:v>5762.2125982412854</c:v>
                </c:pt>
                <c:pt idx="4">
                  <c:v>5832.1892994846785</c:v>
                </c:pt>
                <c:pt idx="5">
                  <c:v>5883.5428268033929</c:v>
                </c:pt>
                <c:pt idx="6">
                  <c:v>5902.7314730349181</c:v>
                </c:pt>
                <c:pt idx="7">
                  <c:v>5944.753237075548</c:v>
                </c:pt>
                <c:pt idx="8">
                  <c:v>5943.7986166678711</c:v>
                </c:pt>
                <c:pt idx="9">
                  <c:v>5939.5778722804571</c:v>
                </c:pt>
                <c:pt idx="10">
                  <c:v>5935.2455513866707</c:v>
                </c:pt>
                <c:pt idx="11">
                  <c:v>5935.3138386721866</c:v>
                </c:pt>
                <c:pt idx="12">
                  <c:v>5937.8776668750379</c:v>
                </c:pt>
                <c:pt idx="13">
                  <c:v>5938.9102064353428</c:v>
                </c:pt>
                <c:pt idx="14">
                  <c:v>5939.2209913773531</c:v>
                </c:pt>
                <c:pt idx="15">
                  <c:v>5931.4268958443545</c:v>
                </c:pt>
                <c:pt idx="16">
                  <c:v>5926.2445172727867</c:v>
                </c:pt>
                <c:pt idx="17">
                  <c:v>5928.0153573816788</c:v>
                </c:pt>
                <c:pt idx="18">
                  <c:v>5926.7809703483372</c:v>
                </c:pt>
                <c:pt idx="19">
                  <c:v>5922.641318170864</c:v>
                </c:pt>
                <c:pt idx="20">
                  <c:v>5912.242419838768</c:v>
                </c:pt>
                <c:pt idx="21">
                  <c:v>5909.8714474822928</c:v>
                </c:pt>
                <c:pt idx="22">
                  <c:v>5918.4558807029171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F-416D-9E70-4E931B063CEB}"/>
            </c:ext>
          </c:extLst>
        </c:ser>
        <c:ser>
          <c:idx val="1"/>
          <c:order val="2"/>
          <c:tx>
            <c:strRef>
              <c:f>'Talnagögn | Numerical Data'!$E$261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Data'!$H$261:$AV$261</c15:sqref>
                  </c15:fullRef>
                </c:ext>
              </c:extLst>
              <c:f>('Talnagögn | Numerical Data'!$M$261:$P$261,'Talnagögn | Numerical Data'!$W$261:$AV$261)</c:f>
              <c:numCache>
                <c:formatCode>0</c:formatCode>
                <c:ptCount val="30"/>
                <c:pt idx="0">
                  <c:v>1539.9024869549719</c:v>
                </c:pt>
                <c:pt idx="1">
                  <c:v>1542.0814463953527</c:v>
                </c:pt>
                <c:pt idx="2">
                  <c:v>1544.0139851209326</c:v>
                </c:pt>
                <c:pt idx="3">
                  <c:v>1546.335632273175</c:v>
                </c:pt>
                <c:pt idx="4">
                  <c:v>1563.4399030920138</c:v>
                </c:pt>
                <c:pt idx="5">
                  <c:v>1566.2413539907488</c:v>
                </c:pt>
                <c:pt idx="6">
                  <c:v>1569.1355796042599</c:v>
                </c:pt>
                <c:pt idx="7">
                  <c:v>1572.1538957975692</c:v>
                </c:pt>
                <c:pt idx="8">
                  <c:v>1640.9728213647359</c:v>
                </c:pt>
                <c:pt idx="9">
                  <c:v>1658.6283984555371</c:v>
                </c:pt>
                <c:pt idx="10">
                  <c:v>1676.2742755908178</c:v>
                </c:pt>
                <c:pt idx="11">
                  <c:v>1693.9105980506627</c:v>
                </c:pt>
                <c:pt idx="12">
                  <c:v>1711.5375078755421</c:v>
                </c:pt>
                <c:pt idx="13">
                  <c:v>1729.1551439619402</c:v>
                </c:pt>
                <c:pt idx="14">
                  <c:v>1746.6562663834591</c:v>
                </c:pt>
                <c:pt idx="15">
                  <c:v>1764.3644921751113</c:v>
                </c:pt>
                <c:pt idx="16">
                  <c:v>1781.9565204297353</c:v>
                </c:pt>
                <c:pt idx="17">
                  <c:v>1799.5383180401809</c:v>
                </c:pt>
                <c:pt idx="18">
                  <c:v>1817.1122266206387</c:v>
                </c:pt>
                <c:pt idx="19">
                  <c:v>1834.7227834359535</c:v>
                </c:pt>
                <c:pt idx="20">
                  <c:v>1852.234644758727</c:v>
                </c:pt>
                <c:pt idx="21">
                  <c:v>1869.7833905322866</c:v>
                </c:pt>
                <c:pt idx="22">
                  <c:v>1887.3239808308297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BF-416D-9E70-4E931B063CEB}"/>
            </c:ext>
          </c:extLst>
        </c:ser>
        <c:ser>
          <c:idx val="3"/>
          <c:order val="3"/>
          <c:tx>
            <c:strRef>
              <c:f>'Talnagögn | Numerical Data'!$E$263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Data'!$H$263:$AV$263</c15:sqref>
                  </c15:fullRef>
                </c:ext>
              </c:extLst>
              <c:f>('Talnagögn | Numerical Data'!$M$263:$P$263,'Talnagögn | Numerical Data'!$W$263:$AV$263)</c:f>
              <c:numCache>
                <c:formatCode>0</c:formatCode>
                <c:ptCount val="30"/>
                <c:pt idx="0">
                  <c:v>813.7586198792319</c:v>
                </c:pt>
                <c:pt idx="1">
                  <c:v>816.69011766136418</c:v>
                </c:pt>
                <c:pt idx="2">
                  <c:v>814.65335625727846</c:v>
                </c:pt>
                <c:pt idx="3">
                  <c:v>811.49899148770078</c:v>
                </c:pt>
                <c:pt idx="4">
                  <c:v>782.70664649597597</c:v>
                </c:pt>
                <c:pt idx="5">
                  <c:v>775.93809219452351</c:v>
                </c:pt>
                <c:pt idx="6">
                  <c:v>765.72225939974362</c:v>
                </c:pt>
                <c:pt idx="7">
                  <c:v>757.51799575550922</c:v>
                </c:pt>
                <c:pt idx="8">
                  <c:v>754.53633997660654</c:v>
                </c:pt>
                <c:pt idx="9">
                  <c:v>751.19282232337741</c:v>
                </c:pt>
                <c:pt idx="10">
                  <c:v>742.24847149198297</c:v>
                </c:pt>
                <c:pt idx="11">
                  <c:v>738.81332508302125</c:v>
                </c:pt>
                <c:pt idx="12">
                  <c:v>735.42138600739008</c:v>
                </c:pt>
                <c:pt idx="13">
                  <c:v>732.21470966724371</c:v>
                </c:pt>
                <c:pt idx="14">
                  <c:v>728.89287556941395</c:v>
                </c:pt>
                <c:pt idx="15">
                  <c:v>723.96705145620217</c:v>
                </c:pt>
                <c:pt idx="16">
                  <c:v>720.62625629255945</c:v>
                </c:pt>
                <c:pt idx="17">
                  <c:v>717.08822889343503</c:v>
                </c:pt>
                <c:pt idx="18">
                  <c:v>714.10107761780637</c:v>
                </c:pt>
                <c:pt idx="19">
                  <c:v>711.66980929977797</c:v>
                </c:pt>
                <c:pt idx="20">
                  <c:v>708.64001908521459</c:v>
                </c:pt>
                <c:pt idx="21">
                  <c:v>705.51517967625205</c:v>
                </c:pt>
                <c:pt idx="22">
                  <c:v>702.08172893395476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BF-416D-9E70-4E931B063CEB}"/>
            </c:ext>
          </c:extLst>
        </c:ser>
        <c:ser>
          <c:idx val="5"/>
          <c:order val="4"/>
          <c:tx>
            <c:strRef>
              <c:f>'Talnagögn | Numerical Data'!$E$264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Data'!$H$264:$AV$264</c15:sqref>
                  </c15:fullRef>
                </c:ext>
              </c:extLst>
              <c:f>('Talnagögn | Numerical Data'!$M$264:$P$264,'Talnagögn | Numerical Data'!$W$264:$AV$264)</c:f>
              <c:numCache>
                <c:formatCode>0</c:formatCode>
                <c:ptCount val="30"/>
                <c:pt idx="0">
                  <c:v>37.402342470390977</c:v>
                </c:pt>
                <c:pt idx="1">
                  <c:v>39.627832241408214</c:v>
                </c:pt>
                <c:pt idx="2">
                  <c:v>41.844994445312295</c:v>
                </c:pt>
                <c:pt idx="3">
                  <c:v>44.080667236953559</c:v>
                </c:pt>
                <c:pt idx="4">
                  <c:v>53.672918831046445</c:v>
                </c:pt>
                <c:pt idx="5">
                  <c:v>56.265616460788806</c:v>
                </c:pt>
                <c:pt idx="6">
                  <c:v>57.341054642999552</c:v>
                </c:pt>
                <c:pt idx="7">
                  <c:v>59.329407971697947</c:v>
                </c:pt>
                <c:pt idx="8">
                  <c:v>58.939164801193328</c:v>
                </c:pt>
                <c:pt idx="9">
                  <c:v>42.473632670051302</c:v>
                </c:pt>
                <c:pt idx="10">
                  <c:v>40.560838411172881</c:v>
                </c:pt>
                <c:pt idx="11">
                  <c:v>38.715807594459875</c:v>
                </c:pt>
                <c:pt idx="12">
                  <c:v>36.856630708463854</c:v>
                </c:pt>
                <c:pt idx="13">
                  <c:v>34.92747633252111</c:v>
                </c:pt>
                <c:pt idx="14">
                  <c:v>33.169603181596358</c:v>
                </c:pt>
                <c:pt idx="15">
                  <c:v>31.247066266931142</c:v>
                </c:pt>
                <c:pt idx="16">
                  <c:v>29.321348666985614</c:v>
                </c:pt>
                <c:pt idx="17">
                  <c:v>27.547276828450777</c:v>
                </c:pt>
                <c:pt idx="18">
                  <c:v>25.7331075985403</c:v>
                </c:pt>
                <c:pt idx="19">
                  <c:v>35.585424011811483</c:v>
                </c:pt>
                <c:pt idx="20">
                  <c:v>35.567014608194768</c:v>
                </c:pt>
                <c:pt idx="21">
                  <c:v>34.508037343625801</c:v>
                </c:pt>
                <c:pt idx="22">
                  <c:v>30.845585397018112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BF-416D-9E70-4E931B063CEB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Data'!$H$268:$BU$268</c15:sqref>
                  </c15:fullRef>
                </c:ext>
              </c:extLst>
              <c:f>('Talnagögn | Numerical Data'!$M$268:$P$268,'Talnagögn | Numerical Data'!$W$268:$BU$268)</c:f>
              <c:numCache>
                <c:formatCode>0</c:formatCode>
                <c:ptCount val="55"/>
                <c:pt idx="22">
                  <c:v>-553.69612674802886</c:v>
                </c:pt>
                <c:pt idx="23">
                  <c:v>-548.98804168208767</c:v>
                </c:pt>
                <c:pt idx="24">
                  <c:v>-563.86874949911191</c:v>
                </c:pt>
                <c:pt idx="25">
                  <c:v>-582.05188080455719</c:v>
                </c:pt>
                <c:pt idx="26">
                  <c:v>-602.08454630966605</c:v>
                </c:pt>
                <c:pt idx="27">
                  <c:v>-625.17238211862377</c:v>
                </c:pt>
                <c:pt idx="28">
                  <c:v>-651.37901684439203</c:v>
                </c:pt>
                <c:pt idx="29">
                  <c:v>-677.01960892627744</c:v>
                </c:pt>
                <c:pt idx="30">
                  <c:v>-707.2088143571566</c:v>
                </c:pt>
                <c:pt idx="31">
                  <c:v>-739.40279433922387</c:v>
                </c:pt>
                <c:pt idx="32">
                  <c:v>-776.34808185846487</c:v>
                </c:pt>
                <c:pt idx="33">
                  <c:v>-815.3837994147234</c:v>
                </c:pt>
                <c:pt idx="34">
                  <c:v>-853.11427896222949</c:v>
                </c:pt>
                <c:pt idx="35">
                  <c:v>-897.55846825001834</c:v>
                </c:pt>
                <c:pt idx="36">
                  <c:v>-943.27226102375448</c:v>
                </c:pt>
                <c:pt idx="37">
                  <c:v>-990.47937781359042</c:v>
                </c:pt>
                <c:pt idx="38">
                  <c:v>-1041.8517947895573</c:v>
                </c:pt>
                <c:pt idx="39">
                  <c:v>-1093.0216366569603</c:v>
                </c:pt>
                <c:pt idx="40">
                  <c:v>-1149.8708226271704</c:v>
                </c:pt>
                <c:pt idx="41">
                  <c:v>-1207.6023359050159</c:v>
                </c:pt>
                <c:pt idx="42">
                  <c:v>-1270.2965527372173</c:v>
                </c:pt>
                <c:pt idx="43">
                  <c:v>-1340.0128495860249</c:v>
                </c:pt>
                <c:pt idx="44">
                  <c:v>-1406.4827706837609</c:v>
                </c:pt>
                <c:pt idx="45">
                  <c:v>-1483.6677201425821</c:v>
                </c:pt>
                <c:pt idx="46">
                  <c:v>-1562.6731418497966</c:v>
                </c:pt>
                <c:pt idx="47">
                  <c:v>-1642.3378336028813</c:v>
                </c:pt>
                <c:pt idx="48">
                  <c:v>-1725.8067612564068</c:v>
                </c:pt>
                <c:pt idx="49">
                  <c:v>-1810.331326276882</c:v>
                </c:pt>
                <c:pt idx="50">
                  <c:v>-1900.6964094235043</c:v>
                </c:pt>
                <c:pt idx="51">
                  <c:v>-1986.4179372012429</c:v>
                </c:pt>
                <c:pt idx="52">
                  <c:v>-2074.8129906425515</c:v>
                </c:pt>
                <c:pt idx="53">
                  <c:v>-2167.669271317282</c:v>
                </c:pt>
                <c:pt idx="54">
                  <c:v>-2257.1864190459032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BF-416D-9E70-4E931B063CEB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Data'!$H$270:$BU$270</c15:sqref>
                  </c15:fullRef>
                </c:ext>
              </c:extLst>
              <c:f>('Talnagögn | Numerical Data'!$M$270:$P$270,'Talnagögn | Numerical Data'!$W$270:$BU$270)</c:f>
              <c:numCache>
                <c:formatCode>0</c:formatCode>
                <c:ptCount val="55"/>
                <c:pt idx="22">
                  <c:v>5918.4558807029171</c:v>
                </c:pt>
                <c:pt idx="23">
                  <c:v>5912.3284131231048</c:v>
                </c:pt>
                <c:pt idx="24">
                  <c:v>5888.2332403040964</c:v>
                </c:pt>
                <c:pt idx="25">
                  <c:v>5863.4762218226133</c:v>
                </c:pt>
                <c:pt idx="26">
                  <c:v>5840.412091049905</c:v>
                </c:pt>
                <c:pt idx="27">
                  <c:v>5817.7093786903733</c:v>
                </c:pt>
                <c:pt idx="28">
                  <c:v>5794.7318142532959</c:v>
                </c:pt>
                <c:pt idx="29">
                  <c:v>5773.9472010384816</c:v>
                </c:pt>
                <c:pt idx="30">
                  <c:v>5753.0519454942414</c:v>
                </c:pt>
                <c:pt idx="31">
                  <c:v>5732.9706679689552</c:v>
                </c:pt>
                <c:pt idx="32">
                  <c:v>5716.5229917140368</c:v>
                </c:pt>
                <c:pt idx="33">
                  <c:v>5705.7447898867986</c:v>
                </c:pt>
                <c:pt idx="34">
                  <c:v>5700.9746669331016</c:v>
                </c:pt>
                <c:pt idx="35">
                  <c:v>5696.215560302142</c:v>
                </c:pt>
                <c:pt idx="36">
                  <c:v>5723.8388568872051</c:v>
                </c:pt>
                <c:pt idx="37">
                  <c:v>5718.1803134978773</c:v>
                </c:pt>
                <c:pt idx="38">
                  <c:v>5712.5896458624084</c:v>
                </c:pt>
                <c:pt idx="39">
                  <c:v>5707.8741386826368</c:v>
                </c:pt>
                <c:pt idx="40">
                  <c:v>5695.77399247838</c:v>
                </c:pt>
                <c:pt idx="41">
                  <c:v>5682.0996197473969</c:v>
                </c:pt>
                <c:pt idx="42">
                  <c:v>5666.5038749148471</c:v>
                </c:pt>
                <c:pt idx="43">
                  <c:v>5651.8336592087608</c:v>
                </c:pt>
                <c:pt idx="44">
                  <c:v>5638.1641355026768</c:v>
                </c:pt>
                <c:pt idx="45">
                  <c:v>5624.2275097965921</c:v>
                </c:pt>
                <c:pt idx="46">
                  <c:v>5609.8889770905053</c:v>
                </c:pt>
                <c:pt idx="47">
                  <c:v>5596.2123473844204</c:v>
                </c:pt>
                <c:pt idx="48">
                  <c:v>5581.0388596783341</c:v>
                </c:pt>
                <c:pt idx="49">
                  <c:v>5560.4259170722507</c:v>
                </c:pt>
                <c:pt idx="50">
                  <c:v>5540.3917372661654</c:v>
                </c:pt>
                <c:pt idx="51">
                  <c:v>5522.1108166600798</c:v>
                </c:pt>
                <c:pt idx="52">
                  <c:v>5502.1854840539927</c:v>
                </c:pt>
                <c:pt idx="53">
                  <c:v>5485.5431234479092</c:v>
                </c:pt>
                <c:pt idx="54">
                  <c:v>5470.8898576418233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BF-416D-9E70-4E931B063CEB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Data'!$H$269:$BU$269</c15:sqref>
                  </c15:fullRef>
                </c:ext>
              </c:extLst>
              <c:f>('Talnagögn | Numerical Data'!$M$269:$P$269,'Talnagögn | Numerical Data'!$W$269:$BU$269)</c:f>
              <c:numCache>
                <c:formatCode>0</c:formatCode>
                <c:ptCount val="55"/>
                <c:pt idx="22">
                  <c:v>1887.3239808308297</c:v>
                </c:pt>
                <c:pt idx="23">
                  <c:v>1904.8811133888016</c:v>
                </c:pt>
                <c:pt idx="24">
                  <c:v>1922.4382459469305</c:v>
                </c:pt>
                <c:pt idx="25">
                  <c:v>1939.9953785050595</c:v>
                </c:pt>
                <c:pt idx="26">
                  <c:v>1957.5525110631884</c:v>
                </c:pt>
                <c:pt idx="27">
                  <c:v>1975.1096436213172</c:v>
                </c:pt>
                <c:pt idx="28">
                  <c:v>1991.8601497948134</c:v>
                </c:pt>
                <c:pt idx="29">
                  <c:v>2008.6106559683099</c:v>
                </c:pt>
                <c:pt idx="30">
                  <c:v>2025.3611621418061</c:v>
                </c:pt>
                <c:pt idx="31">
                  <c:v>2042.1116683153025</c:v>
                </c:pt>
                <c:pt idx="32">
                  <c:v>2058.8621744887987</c:v>
                </c:pt>
                <c:pt idx="33">
                  <c:v>2075.612680662296</c:v>
                </c:pt>
                <c:pt idx="34">
                  <c:v>2092.363186835792</c:v>
                </c:pt>
                <c:pt idx="35">
                  <c:v>2109.113693009288</c:v>
                </c:pt>
                <c:pt idx="36">
                  <c:v>2125.8641991827849</c:v>
                </c:pt>
                <c:pt idx="37">
                  <c:v>2142.6147053562809</c:v>
                </c:pt>
                <c:pt idx="38">
                  <c:v>2159.3652115297773</c:v>
                </c:pt>
                <c:pt idx="39">
                  <c:v>2176.1157177032737</c:v>
                </c:pt>
                <c:pt idx="40">
                  <c:v>2192.8662238767706</c:v>
                </c:pt>
                <c:pt idx="41">
                  <c:v>2209.6167300502671</c:v>
                </c:pt>
                <c:pt idx="42">
                  <c:v>2226.3672362237635</c:v>
                </c:pt>
                <c:pt idx="43">
                  <c:v>2243.1177423972599</c:v>
                </c:pt>
                <c:pt idx="44">
                  <c:v>2259.8682485707564</c:v>
                </c:pt>
                <c:pt idx="45">
                  <c:v>2276.6187547442523</c:v>
                </c:pt>
                <c:pt idx="46">
                  <c:v>2293.3692609177488</c:v>
                </c:pt>
                <c:pt idx="47">
                  <c:v>2310.1197670912452</c:v>
                </c:pt>
                <c:pt idx="48">
                  <c:v>2326.8702732647421</c:v>
                </c:pt>
                <c:pt idx="49">
                  <c:v>2343.6207794382385</c:v>
                </c:pt>
                <c:pt idx="50">
                  <c:v>2360.3712856117349</c:v>
                </c:pt>
                <c:pt idx="51">
                  <c:v>2377.1217917852318</c:v>
                </c:pt>
                <c:pt idx="52">
                  <c:v>2393.8722979587278</c:v>
                </c:pt>
                <c:pt idx="53">
                  <c:v>2410.6228041322242</c:v>
                </c:pt>
                <c:pt idx="54">
                  <c:v>2427.3733103057207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BF-416D-9E70-4E931B063CEB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Data'!$H$271:$BU$271</c15:sqref>
                  </c15:fullRef>
                </c:ext>
              </c:extLst>
              <c:f>('Talnagögn | Numerical Data'!$M$271:$P$271,'Talnagögn | Numerical Data'!$W$271:$BU$271)</c:f>
              <c:numCache>
                <c:formatCode>0</c:formatCode>
                <c:ptCount val="55"/>
                <c:pt idx="22">
                  <c:v>702.08172893395476</c:v>
                </c:pt>
                <c:pt idx="23">
                  <c:v>698.67710451569837</c:v>
                </c:pt>
                <c:pt idx="24">
                  <c:v>697.44293344006928</c:v>
                </c:pt>
                <c:pt idx="25">
                  <c:v>696.20876236443996</c:v>
                </c:pt>
                <c:pt idx="26">
                  <c:v>694.48336626686944</c:v>
                </c:pt>
                <c:pt idx="27">
                  <c:v>693.24919519123989</c:v>
                </c:pt>
                <c:pt idx="28">
                  <c:v>691.83054753294937</c:v>
                </c:pt>
                <c:pt idx="29">
                  <c:v>690.53533245732001</c:v>
                </c:pt>
                <c:pt idx="30">
                  <c:v>689.23689071502417</c:v>
                </c:pt>
                <c:pt idx="31">
                  <c:v>687.94167563939504</c:v>
                </c:pt>
                <c:pt idx="32">
                  <c:v>686.64646056376557</c:v>
                </c:pt>
                <c:pt idx="33">
                  <c:v>685.23172887279725</c:v>
                </c:pt>
                <c:pt idx="34">
                  <c:v>683.93651379716789</c:v>
                </c:pt>
                <c:pt idx="35">
                  <c:v>682.63204973653865</c:v>
                </c:pt>
                <c:pt idx="36">
                  <c:v>681.3368346609094</c:v>
                </c:pt>
                <c:pt idx="37">
                  <c:v>680.04161958528005</c:v>
                </c:pt>
                <c:pt idx="38">
                  <c:v>678.7464045096508</c:v>
                </c:pt>
                <c:pt idx="39">
                  <c:v>677.4511894340219</c:v>
                </c:pt>
                <c:pt idx="40">
                  <c:v>676.15597435839231</c:v>
                </c:pt>
                <c:pt idx="41">
                  <c:v>674.86075928276296</c:v>
                </c:pt>
                <c:pt idx="42">
                  <c:v>673.56554420713405</c:v>
                </c:pt>
                <c:pt idx="43">
                  <c:v>672.2703291315047</c:v>
                </c:pt>
                <c:pt idx="44">
                  <c:v>670.97511405587511</c:v>
                </c:pt>
                <c:pt idx="45">
                  <c:v>669.67989898024598</c:v>
                </c:pt>
                <c:pt idx="46">
                  <c:v>668.38468390461685</c:v>
                </c:pt>
                <c:pt idx="47">
                  <c:v>667.08946882898772</c:v>
                </c:pt>
                <c:pt idx="48">
                  <c:v>665.79425375335848</c:v>
                </c:pt>
                <c:pt idx="49">
                  <c:v>664.49903867772923</c:v>
                </c:pt>
                <c:pt idx="50">
                  <c:v>663.20382360209987</c:v>
                </c:pt>
                <c:pt idx="51">
                  <c:v>661.90860852647074</c:v>
                </c:pt>
                <c:pt idx="52">
                  <c:v>660.6133934508415</c:v>
                </c:pt>
                <c:pt idx="53">
                  <c:v>659.31817837521203</c:v>
                </c:pt>
                <c:pt idx="54">
                  <c:v>658.0229632995829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BF-416D-9E70-4E931B063CEB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Data'!$H$272:$BU$272</c15:sqref>
                  </c15:fullRef>
                </c:ext>
              </c:extLst>
              <c:f>('Talnagögn | Numerical Data'!$M$272:$P$272,'Talnagögn | Numerical Data'!$W$272:$BU$272)</c:f>
              <c:numCache>
                <c:formatCode>0</c:formatCode>
                <c:ptCount val="55"/>
                <c:pt idx="22">
                  <c:v>30.845585397018112</c:v>
                </c:pt>
                <c:pt idx="23">
                  <c:v>35.557848980364724</c:v>
                </c:pt>
                <c:pt idx="24">
                  <c:v>34.74687975625875</c:v>
                </c:pt>
                <c:pt idx="25">
                  <c:v>34.88666458517946</c:v>
                </c:pt>
                <c:pt idx="26">
                  <c:v>33.85326857310065</c:v>
                </c:pt>
                <c:pt idx="27">
                  <c:v>34.018409590683405</c:v>
                </c:pt>
                <c:pt idx="28">
                  <c:v>32.991343334885642</c:v>
                </c:pt>
                <c:pt idx="29">
                  <c:v>34.592016513448471</c:v>
                </c:pt>
                <c:pt idx="30">
                  <c:v>34.641029559126764</c:v>
                </c:pt>
                <c:pt idx="31">
                  <c:v>35.998671825444035</c:v>
                </c:pt>
                <c:pt idx="32">
                  <c:v>36.395587364439962</c:v>
                </c:pt>
                <c:pt idx="33">
                  <c:v>37.752885196004172</c:v>
                </c:pt>
                <c:pt idx="34">
                  <c:v>38.081751209809227</c:v>
                </c:pt>
                <c:pt idx="35">
                  <c:v>39.060592246542001</c:v>
                </c:pt>
                <c:pt idx="36">
                  <c:v>39.265769845741488</c:v>
                </c:pt>
                <c:pt idx="37">
                  <c:v>40.336792558086017</c:v>
                </c:pt>
                <c:pt idx="38">
                  <c:v>39.783525904284943</c:v>
                </c:pt>
                <c:pt idx="39">
                  <c:v>39.765483086159293</c:v>
                </c:pt>
                <c:pt idx="40">
                  <c:v>38.781443935187781</c:v>
                </c:pt>
                <c:pt idx="41">
                  <c:v>38.157887231044697</c:v>
                </c:pt>
                <c:pt idx="42">
                  <c:v>37.647231945939893</c:v>
                </c:pt>
                <c:pt idx="43">
                  <c:v>36.68359852633057</c:v>
                </c:pt>
                <c:pt idx="44">
                  <c:v>35.930948571763111</c:v>
                </c:pt>
                <c:pt idx="45">
                  <c:v>34.574065850800253</c:v>
                </c:pt>
                <c:pt idx="46">
                  <c:v>32.314409811318001</c:v>
                </c:pt>
                <c:pt idx="47">
                  <c:v>32.655567106788112</c:v>
                </c:pt>
                <c:pt idx="48">
                  <c:v>30.0098678923232</c:v>
                </c:pt>
                <c:pt idx="49">
                  <c:v>30.303934325002047</c:v>
                </c:pt>
                <c:pt idx="50">
                  <c:v>27.440186050198463</c:v>
                </c:pt>
                <c:pt idx="51">
                  <c:v>28.056277092252458</c:v>
                </c:pt>
                <c:pt idx="52">
                  <c:v>25.312964282808935</c:v>
                </c:pt>
                <c:pt idx="53">
                  <c:v>24.93736906238064</c:v>
                </c:pt>
                <c:pt idx="54">
                  <c:v>22.718380074227753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1BF-416D-9E70-4E931B063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4159080645930309"/>
          <c:y val="0.30033564814814817"/>
          <c:w val="0.1608635578583765"/>
          <c:h val="0.428726851851851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Emissions from</a:t>
            </a:r>
          </a:p>
          <a:p>
            <a:pPr>
              <a:defRPr sz="160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ETS Stationary</a:t>
            </a:r>
          </a:p>
          <a:p>
            <a:pPr>
              <a:defRPr sz="160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Industry</a:t>
            </a:r>
          </a:p>
          <a:p>
            <a:pPr>
              <a:defRPr sz="160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40450650832496016"/>
          <c:y val="0.38743523788653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180276120097813"/>
          <c:y val="6.0961694880576837E-2"/>
          <c:w val="0.4528816615188706"/>
          <c:h val="0.86875506275370407"/>
        </c:manualLayout>
      </c:layout>
      <c:doughnutChart>
        <c:varyColors val="1"/>
        <c:ser>
          <c:idx val="0"/>
          <c:order val="0"/>
          <c:spPr>
            <a:solidFill>
              <a:schemeClr val="bg2"/>
            </a:solidFill>
          </c:spPr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1C7-4F6E-B4E1-73B96076EC73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1C7-4F6E-B4E1-73B96076EC73}"/>
              </c:ext>
            </c:extLst>
          </c:dPt>
          <c:dPt>
            <c:idx val="2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1C7-4F6E-B4E1-73B96076EC73}"/>
              </c:ext>
            </c:extLst>
          </c:dPt>
          <c:dLbls>
            <c:dLbl>
              <c:idx val="0"/>
              <c:layout>
                <c:manualLayout>
                  <c:x val="0.21327391650759611"/>
                  <c:y val="-0.1993699000258625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F49B72-26EA-4EDC-B621-0F1D057D8836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C55B38C-3B91-4CA6-BDC9-F6FF2939BA8A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480ACE5-77C6-455D-A37D-58DDA22FA66C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12361016339197"/>
                      <c:h val="0.2568910569493678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1C7-4F6E-B4E1-73B96076EC73}"/>
                </c:ext>
              </c:extLst>
            </c:dLbl>
            <c:dLbl>
              <c:idx val="1"/>
              <c:layout>
                <c:manualLayout>
                  <c:x val="0.20485835233964594"/>
                  <c:y val="0.20819321057709947"/>
                </c:manualLayout>
              </c:layout>
              <c:tx>
                <c:rich>
                  <a:bodyPr/>
                  <a:lstStyle/>
                  <a:p>
                    <a:fld id="{61B1FE87-716C-4A66-931F-C2DC5B43CB14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12F314BA-037F-437F-8AE6-F859194038A4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F99FCF14-3945-492C-A338-A5C97D7AF906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657396220859584"/>
                      <c:h val="0.2337854047639997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1C7-4F6E-B4E1-73B96076EC73}"/>
                </c:ext>
              </c:extLst>
            </c:dLbl>
            <c:dLbl>
              <c:idx val="2"/>
              <c:layout>
                <c:manualLayout>
                  <c:x val="-0.20880262801762653"/>
                  <c:y val="-0.2247019528308697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81345CA-6143-4E05-BA8F-E8134D716A39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r>
                      <a:rPr lang="en-US" sz="1000" b="0" baseline="0"/>
                      <a:t>
</a:t>
                    </a:r>
                    <a:fld id="{CB824B63-D9AF-4B3C-B736-145BC946D35D}" type="VALUE">
                      <a:rPr lang="en-US" sz="1000" b="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="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r>
                      <a:rPr lang="en-US" sz="1000" b="0" baseline="0"/>
                      <a:t>
</a:t>
                    </a:r>
                    <a:fld id="{A756EEDD-F1B9-4549-B5B2-5D65F9077762}" type="PERCENTAGE">
                      <a:rPr lang="en-US" sz="1000" b="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en-US" sz="1000" b="0" baseline="0"/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527942367397534"/>
                      <c:h val="0.26029433490167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1C7-4F6E-B4E1-73B96076E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Obligations'!$X$332:$X$334</c:f>
              <c:strCache>
                <c:ptCount val="3"/>
                <c:pt idx="0">
                  <c:v>Fuel Combustion, Stationary Industry</c:v>
                </c:pt>
                <c:pt idx="1">
                  <c:v>Ferrosilicon and Silicon Metal Production</c:v>
                </c:pt>
                <c:pt idx="2">
                  <c:v>Aluminium Production</c:v>
                </c:pt>
              </c:strCache>
            </c:strRef>
          </c:cat>
          <c:val>
            <c:numRef>
              <c:f>'Skuldbindingar | Obligations'!$Y$332:$Y$334</c:f>
              <c:numCache>
                <c:formatCode>0</c:formatCode>
                <c:ptCount val="3"/>
                <c:pt idx="0" formatCode="0.0">
                  <c:v>5.5265801624558328</c:v>
                </c:pt>
                <c:pt idx="1">
                  <c:v>404.35243266231652</c:v>
                </c:pt>
                <c:pt idx="2">
                  <c:v>1402.649641668688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C7-4F6E-B4E1-73B96076E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Losun frá ETS</a:t>
            </a:r>
          </a:p>
          <a:p>
            <a:pPr>
              <a:defRPr sz="160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staðbundnum</a:t>
            </a:r>
          </a:p>
          <a:p>
            <a:pPr>
              <a:defRPr sz="160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iðnaði</a:t>
            </a:r>
          </a:p>
          <a:p>
            <a:pPr>
              <a:defRPr sz="160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40812444667502845"/>
          <c:y val="0.395260980612692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285820312499996"/>
          <c:y val="4.8848148148148147E-2"/>
          <c:w val="0.51082005208333336"/>
          <c:h val="0.90812453703703699"/>
        </c:manualLayout>
      </c:layout>
      <c:doughnutChart>
        <c:varyColors val="1"/>
        <c:ser>
          <c:idx val="0"/>
          <c:order val="0"/>
          <c:spPr>
            <a:solidFill>
              <a:schemeClr val="bg2"/>
            </a:solidFill>
          </c:spPr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E9-4259-9847-F8AB13916520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E9-4259-9847-F8AB13916520}"/>
              </c:ext>
            </c:extLst>
          </c:dPt>
          <c:dPt>
            <c:idx val="2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AE9-4259-9847-F8AB13916520}"/>
              </c:ext>
            </c:extLst>
          </c:dPt>
          <c:dLbls>
            <c:dLbl>
              <c:idx val="0"/>
              <c:layout>
                <c:manualLayout>
                  <c:x val="0.20370462176813348"/>
                  <c:y val="-0.2520883621832263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7790C9-9D81-431F-8F18-AD83AD1AF651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A2038E4-13BD-480C-985C-5703CD9F6F27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829902B3-1DF8-4030-B35C-B694492CBC85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090746833393179"/>
                      <c:h val="0.2736720118903279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AE9-4259-9847-F8AB13916520}"/>
                </c:ext>
              </c:extLst>
            </c:dLbl>
            <c:dLbl>
              <c:idx val="1"/>
              <c:layout>
                <c:manualLayout>
                  <c:x val="0.19068897857456255"/>
                  <c:y val="0.2354361319124251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4DE3A2B-AC1D-4BB6-8FF3-8E619B76AEF7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2BFEB3F-7A8D-41BE-9A06-3DB0C2BE020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B2EA0A6F-D057-436A-A26F-1668A077C4C2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502804434585654"/>
                      <c:h val="0.200695421469661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AE9-4259-9847-F8AB13916520}"/>
                </c:ext>
              </c:extLst>
            </c:dLbl>
            <c:dLbl>
              <c:idx val="2"/>
              <c:layout>
                <c:manualLayout>
                  <c:x val="-0.20835241815387079"/>
                  <c:y val="-0.21086264294497697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C5F6B16-EB34-4B7C-9686-514D4BA8B8A4}" type="CATEGORYNAME">
                      <a:rPr lang="en-US" sz="1000" b="1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r>
                      <a:rPr lang="en-US" sz="1000" baseline="0">
                        <a:solidFill>
                          <a:sysClr val="windowText" lastClr="000000"/>
                        </a:solidFill>
                      </a:rPr>
                      <a:t>
</a:t>
                    </a:r>
                    <a:fld id="{0CB30902-B58F-413B-9FE1-74EAFA58B241}" type="VALUE">
                      <a:rPr lang="en-US" sz="1000" baseline="0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r>
                      <a:rPr lang="en-US" sz="1000" baseline="0">
                        <a:solidFill>
                          <a:sysClr val="windowText" lastClr="000000"/>
                        </a:solidFill>
                      </a:rPr>
                      <a:t>
</a:t>
                    </a:r>
                    <a:fld id="{400EE611-91F9-4CE9-8909-8B4AEAEFB16B}" type="PERCENTAGE">
                      <a:rPr lang="en-US" sz="1000" baseline="0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en-US" sz="1000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145998524296894"/>
                      <c:h val="0.2093053425116928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AE9-4259-9847-F8AB13916520}"/>
                </c:ext>
              </c:extLst>
            </c:dLbl>
            <c:numFmt formatCode="0.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Obligations'!$E$332:$E$334</c:f>
              <c:strCache>
                <c:ptCount val="3"/>
                <c:pt idx="0">
                  <c:v>Eldsneytisbruni, staðbundinn iðnaður</c:v>
                </c:pt>
                <c:pt idx="1">
                  <c:v>Kísil- og kísilmálmframleiðsla</c:v>
                </c:pt>
                <c:pt idx="2">
                  <c:v>Álframleiðsla</c:v>
                </c:pt>
              </c:strCache>
            </c:strRef>
          </c:cat>
          <c:val>
            <c:numRef>
              <c:f>'Skuldbindingar | Obligations'!$F$332:$F$334</c:f>
              <c:numCache>
                <c:formatCode>0</c:formatCode>
                <c:ptCount val="3"/>
                <c:pt idx="0" formatCode="0.0">
                  <c:v>5.5265801624558328</c:v>
                </c:pt>
                <c:pt idx="1">
                  <c:v>404.35243266231652</c:v>
                </c:pt>
                <c:pt idx="2">
                  <c:v>1402.649641668688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E9-4259-9847-F8AB13916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5.2857870370370361E-2"/>
          <c:w val="0.6246717572850069"/>
          <c:h val="0.828736111111111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Data'!$D$260</c:f>
              <c:strCache>
                <c:ptCount val="1"/>
                <c:pt idx="0">
                  <c:v>Skóglendi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Data'!$H$260:$AV$260</c15:sqref>
                  </c15:fullRef>
                </c:ext>
              </c:extLst>
              <c:f>'Talnagögn | Numerical Data'!$W$260:$AV$260</c:f>
              <c:numCache>
                <c:formatCode>0</c:formatCode>
                <c:ptCount val="26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F-4F68-BBAA-A294366989C3}"/>
            </c:ext>
          </c:extLst>
        </c:ser>
        <c:ser>
          <c:idx val="2"/>
          <c:order val="1"/>
          <c:tx>
            <c:strRef>
              <c:f>'Talnagögn | Numerical Data'!$D$262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Data'!$H$262:$AV$262</c15:sqref>
                  </c15:fullRef>
                </c:ext>
              </c:extLst>
              <c:f>'Talnagögn | Numerical Data'!$W$262:$AV$262</c:f>
              <c:numCache>
                <c:formatCode>0</c:formatCode>
                <c:ptCount val="26"/>
                <c:pt idx="0">
                  <c:v>5832.1892994846785</c:v>
                </c:pt>
                <c:pt idx="1">
                  <c:v>5883.5428268033929</c:v>
                </c:pt>
                <c:pt idx="2">
                  <c:v>5902.7314730349181</c:v>
                </c:pt>
                <c:pt idx="3">
                  <c:v>5944.753237075548</c:v>
                </c:pt>
                <c:pt idx="4">
                  <c:v>5943.7986166678711</c:v>
                </c:pt>
                <c:pt idx="5">
                  <c:v>5939.5778722804571</c:v>
                </c:pt>
                <c:pt idx="6">
                  <c:v>5935.2455513866707</c:v>
                </c:pt>
                <c:pt idx="7">
                  <c:v>5935.3138386721866</c:v>
                </c:pt>
                <c:pt idx="8">
                  <c:v>5937.8776668750379</c:v>
                </c:pt>
                <c:pt idx="9">
                  <c:v>5938.9102064353428</c:v>
                </c:pt>
                <c:pt idx="10">
                  <c:v>5939.2209913773531</c:v>
                </c:pt>
                <c:pt idx="11">
                  <c:v>5931.4268958443545</c:v>
                </c:pt>
                <c:pt idx="12">
                  <c:v>5926.2445172727867</c:v>
                </c:pt>
                <c:pt idx="13">
                  <c:v>5928.0153573816788</c:v>
                </c:pt>
                <c:pt idx="14">
                  <c:v>5926.7809703483372</c:v>
                </c:pt>
                <c:pt idx="15">
                  <c:v>5922.641318170864</c:v>
                </c:pt>
                <c:pt idx="16">
                  <c:v>5912.242419838768</c:v>
                </c:pt>
                <c:pt idx="17">
                  <c:v>5909.8714474822928</c:v>
                </c:pt>
                <c:pt idx="18">
                  <c:v>5918.4558807029171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DF-4F68-BBAA-A294366989C3}"/>
            </c:ext>
          </c:extLst>
        </c:ser>
        <c:ser>
          <c:idx val="1"/>
          <c:order val="2"/>
          <c:tx>
            <c:strRef>
              <c:f>'Talnagögn | Numerical Data'!$D$261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Data'!$H$261:$AV$261</c15:sqref>
                  </c15:fullRef>
                </c:ext>
              </c:extLst>
              <c:f>'Talnagögn | Numerical Data'!$W$261:$AV$261</c:f>
              <c:numCache>
                <c:formatCode>0</c:formatCode>
                <c:ptCount val="26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DF-4F68-BBAA-A294366989C3}"/>
            </c:ext>
          </c:extLst>
        </c:ser>
        <c:ser>
          <c:idx val="3"/>
          <c:order val="3"/>
          <c:tx>
            <c:strRef>
              <c:f>'Talnagögn | Numerical Data'!$D$263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Data'!$H$263:$AV$263</c15:sqref>
                  </c15:fullRef>
                </c:ext>
              </c:extLst>
              <c:f>'Talnagögn | Numerical Data'!$W$263:$AV$263</c:f>
              <c:numCache>
                <c:formatCode>0</c:formatCode>
                <c:ptCount val="26"/>
                <c:pt idx="0">
                  <c:v>782.70664649597597</c:v>
                </c:pt>
                <c:pt idx="1">
                  <c:v>775.93809219452351</c:v>
                </c:pt>
                <c:pt idx="2">
                  <c:v>765.72225939974362</c:v>
                </c:pt>
                <c:pt idx="3">
                  <c:v>757.51799575550922</c:v>
                </c:pt>
                <c:pt idx="4">
                  <c:v>754.53633997660654</c:v>
                </c:pt>
                <c:pt idx="5">
                  <c:v>751.19282232337741</c:v>
                </c:pt>
                <c:pt idx="6">
                  <c:v>742.24847149198297</c:v>
                </c:pt>
                <c:pt idx="7">
                  <c:v>738.81332508302125</c:v>
                </c:pt>
                <c:pt idx="8">
                  <c:v>735.42138600739008</c:v>
                </c:pt>
                <c:pt idx="9">
                  <c:v>732.21470966724371</c:v>
                </c:pt>
                <c:pt idx="10">
                  <c:v>728.89287556941395</c:v>
                </c:pt>
                <c:pt idx="11">
                  <c:v>723.96705145620217</c:v>
                </c:pt>
                <c:pt idx="12">
                  <c:v>720.62625629255945</c:v>
                </c:pt>
                <c:pt idx="13">
                  <c:v>717.08822889343503</c:v>
                </c:pt>
                <c:pt idx="14">
                  <c:v>714.10107761780637</c:v>
                </c:pt>
                <c:pt idx="15">
                  <c:v>711.66980929977797</c:v>
                </c:pt>
                <c:pt idx="16">
                  <c:v>708.64001908521459</c:v>
                </c:pt>
                <c:pt idx="17">
                  <c:v>705.51517967625205</c:v>
                </c:pt>
                <c:pt idx="18">
                  <c:v>702.08172893395476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DF-4F68-BBAA-A294366989C3}"/>
            </c:ext>
          </c:extLst>
        </c:ser>
        <c:ser>
          <c:idx val="5"/>
          <c:order val="4"/>
          <c:tx>
            <c:strRef>
              <c:f>'Talnagögn | Numerical Data'!$D$264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Data'!$H$264:$AV$264</c15:sqref>
                  </c15:fullRef>
                </c:ext>
              </c:extLst>
              <c:f>'Talnagögn | Numerical Data'!$W$264:$AV$264</c:f>
              <c:numCache>
                <c:formatCode>0</c:formatCode>
                <c:ptCount val="26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33.169603181596358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DF-4F68-BBAA-A294366989C3}"/>
            </c:ext>
          </c:extLst>
        </c:ser>
        <c:ser>
          <c:idx val="4"/>
          <c:order val="5"/>
          <c:tx>
            <c:v>Forestry WEM</c:v>
          </c:tx>
          <c:spPr>
            <a:solidFill>
              <a:schemeClr val="accent3">
                <a:alpha val="20000"/>
              </a:scheme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6DF-4F68-BBAA-A294366989C3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Data'!$H$268:$BU$268</c15:sqref>
                  </c15:fullRef>
                </c:ext>
              </c:extLst>
              <c:f>'Talnagögn | Numerical Data'!$W$268:$BU$268</c:f>
              <c:numCache>
                <c:formatCode>0</c:formatCode>
                <c:ptCount val="51"/>
                <c:pt idx="18">
                  <c:v>-553.69612674802886</c:v>
                </c:pt>
                <c:pt idx="19">
                  <c:v>-548.98804168208767</c:v>
                </c:pt>
                <c:pt idx="20">
                  <c:v>-563.86874949911191</c:v>
                </c:pt>
                <c:pt idx="21">
                  <c:v>-582.05188080455719</c:v>
                </c:pt>
                <c:pt idx="22">
                  <c:v>-602.08454630966605</c:v>
                </c:pt>
                <c:pt idx="23">
                  <c:v>-625.17238211862377</c:v>
                </c:pt>
                <c:pt idx="24">
                  <c:v>-651.37901684439203</c:v>
                </c:pt>
                <c:pt idx="25">
                  <c:v>-677.01960892627744</c:v>
                </c:pt>
                <c:pt idx="26">
                  <c:v>-707.2088143571566</c:v>
                </c:pt>
                <c:pt idx="27">
                  <c:v>-739.40279433922387</c:v>
                </c:pt>
                <c:pt idx="28">
                  <c:v>-776.34808185846487</c:v>
                </c:pt>
                <c:pt idx="29">
                  <c:v>-815.3837994147234</c:v>
                </c:pt>
                <c:pt idx="30">
                  <c:v>-853.11427896222949</c:v>
                </c:pt>
                <c:pt idx="31">
                  <c:v>-897.55846825001834</c:v>
                </c:pt>
                <c:pt idx="32">
                  <c:v>-943.27226102375448</c:v>
                </c:pt>
                <c:pt idx="33">
                  <c:v>-990.47937781359042</c:v>
                </c:pt>
                <c:pt idx="34">
                  <c:v>-1041.8517947895573</c:v>
                </c:pt>
                <c:pt idx="35">
                  <c:v>-1093.0216366569603</c:v>
                </c:pt>
                <c:pt idx="36">
                  <c:v>-1149.8708226271704</c:v>
                </c:pt>
                <c:pt idx="37">
                  <c:v>-1207.6023359050159</c:v>
                </c:pt>
                <c:pt idx="38">
                  <c:v>-1270.2965527372173</c:v>
                </c:pt>
                <c:pt idx="39">
                  <c:v>-1340.0128495860249</c:v>
                </c:pt>
                <c:pt idx="40">
                  <c:v>-1406.4827706837609</c:v>
                </c:pt>
                <c:pt idx="41">
                  <c:v>-1483.6677201425821</c:v>
                </c:pt>
                <c:pt idx="42">
                  <c:v>-1562.6731418497966</c:v>
                </c:pt>
                <c:pt idx="43">
                  <c:v>-1642.3378336028813</c:v>
                </c:pt>
                <c:pt idx="44">
                  <c:v>-1725.8067612564068</c:v>
                </c:pt>
                <c:pt idx="45">
                  <c:v>-1810.331326276882</c:v>
                </c:pt>
                <c:pt idx="46">
                  <c:v>-1900.6964094235043</c:v>
                </c:pt>
                <c:pt idx="47">
                  <c:v>-1986.4179372012429</c:v>
                </c:pt>
                <c:pt idx="48">
                  <c:v>-2074.8129906425515</c:v>
                </c:pt>
                <c:pt idx="49">
                  <c:v>-2167.669271317282</c:v>
                </c:pt>
                <c:pt idx="50">
                  <c:v>-2257.1864190459032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DF-4F68-BBAA-A294366989C3}"/>
            </c:ext>
          </c:extLst>
        </c:ser>
        <c:ser>
          <c:idx val="7"/>
          <c:order val="6"/>
          <c:tx>
            <c:v>Mólendi WEM</c:v>
          </c:tx>
          <c:spPr>
            <a:solidFill>
              <a:schemeClr val="accent5">
                <a:alpha val="30196"/>
              </a:scheme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DF-4F68-BBAA-A294366989C3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Data'!$H$270:$BU$270</c15:sqref>
                  </c15:fullRef>
                </c:ext>
              </c:extLst>
              <c:f>'Talnagögn | Numerical Data'!$W$270:$BU$270</c:f>
              <c:numCache>
                <c:formatCode>0</c:formatCode>
                <c:ptCount val="51"/>
                <c:pt idx="18">
                  <c:v>5918.4558807029171</c:v>
                </c:pt>
                <c:pt idx="19">
                  <c:v>5912.3284131231048</c:v>
                </c:pt>
                <c:pt idx="20">
                  <c:v>5888.2332403040964</c:v>
                </c:pt>
                <c:pt idx="21">
                  <c:v>5863.4762218226133</c:v>
                </c:pt>
                <c:pt idx="22">
                  <c:v>5840.412091049905</c:v>
                </c:pt>
                <c:pt idx="23">
                  <c:v>5817.7093786903733</c:v>
                </c:pt>
                <c:pt idx="24">
                  <c:v>5794.7318142532959</c:v>
                </c:pt>
                <c:pt idx="25">
                  <c:v>5773.9472010384816</c:v>
                </c:pt>
                <c:pt idx="26">
                  <c:v>5753.0519454942414</c:v>
                </c:pt>
                <c:pt idx="27">
                  <c:v>5732.9706679689552</c:v>
                </c:pt>
                <c:pt idx="28">
                  <c:v>5716.5229917140368</c:v>
                </c:pt>
                <c:pt idx="29">
                  <c:v>5705.7447898867986</c:v>
                </c:pt>
                <c:pt idx="30">
                  <c:v>5700.9746669331016</c:v>
                </c:pt>
                <c:pt idx="31">
                  <c:v>5696.215560302142</c:v>
                </c:pt>
                <c:pt idx="32">
                  <c:v>5723.8388568872051</c:v>
                </c:pt>
                <c:pt idx="33">
                  <c:v>5718.1803134978773</c:v>
                </c:pt>
                <c:pt idx="34">
                  <c:v>5712.5896458624084</c:v>
                </c:pt>
                <c:pt idx="35">
                  <c:v>5707.8741386826368</c:v>
                </c:pt>
                <c:pt idx="36">
                  <c:v>5695.77399247838</c:v>
                </c:pt>
                <c:pt idx="37">
                  <c:v>5682.0996197473969</c:v>
                </c:pt>
                <c:pt idx="38">
                  <c:v>5666.5038749148471</c:v>
                </c:pt>
                <c:pt idx="39">
                  <c:v>5651.8336592087608</c:v>
                </c:pt>
                <c:pt idx="40">
                  <c:v>5638.1641355026768</c:v>
                </c:pt>
                <c:pt idx="41">
                  <c:v>5624.2275097965921</c:v>
                </c:pt>
                <c:pt idx="42">
                  <c:v>5609.8889770905053</c:v>
                </c:pt>
                <c:pt idx="43">
                  <c:v>5596.2123473844204</c:v>
                </c:pt>
                <c:pt idx="44">
                  <c:v>5581.0388596783341</c:v>
                </c:pt>
                <c:pt idx="45">
                  <c:v>5560.4259170722507</c:v>
                </c:pt>
                <c:pt idx="46">
                  <c:v>5540.3917372661654</c:v>
                </c:pt>
                <c:pt idx="47">
                  <c:v>5522.1108166600798</c:v>
                </c:pt>
                <c:pt idx="48">
                  <c:v>5502.1854840539927</c:v>
                </c:pt>
                <c:pt idx="49">
                  <c:v>5485.5431234479092</c:v>
                </c:pt>
                <c:pt idx="50">
                  <c:v>5470.8898576418233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DF-4F68-BBAA-A294366989C3}"/>
            </c:ext>
          </c:extLst>
        </c:ser>
        <c:ser>
          <c:idx val="6"/>
          <c:order val="7"/>
          <c:tx>
            <c:v>Ræktað land WEM</c:v>
          </c:tx>
          <c:spPr>
            <a:solidFill>
              <a:schemeClr val="bg2">
                <a:lumMod val="60000"/>
                <a:lumOff val="40000"/>
                <a:alpha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Data'!$H$269:$BU$269</c15:sqref>
                  </c15:fullRef>
                </c:ext>
              </c:extLst>
              <c:f>'Talnagögn | Numerical Data'!$W$269:$BU$269</c:f>
              <c:numCache>
                <c:formatCode>0</c:formatCode>
                <c:ptCount val="51"/>
                <c:pt idx="18">
                  <c:v>1887.3239808308297</c:v>
                </c:pt>
                <c:pt idx="19">
                  <c:v>1904.8811133888016</c:v>
                </c:pt>
                <c:pt idx="20">
                  <c:v>1922.4382459469305</c:v>
                </c:pt>
                <c:pt idx="21">
                  <c:v>1939.9953785050595</c:v>
                </c:pt>
                <c:pt idx="22">
                  <c:v>1957.5525110631884</c:v>
                </c:pt>
                <c:pt idx="23">
                  <c:v>1975.1096436213172</c:v>
                </c:pt>
                <c:pt idx="24">
                  <c:v>1991.8601497948134</c:v>
                </c:pt>
                <c:pt idx="25">
                  <c:v>2008.6106559683099</c:v>
                </c:pt>
                <c:pt idx="26">
                  <c:v>2025.3611621418061</c:v>
                </c:pt>
                <c:pt idx="27">
                  <c:v>2042.1116683153025</c:v>
                </c:pt>
                <c:pt idx="28">
                  <c:v>2058.8621744887987</c:v>
                </c:pt>
                <c:pt idx="29">
                  <c:v>2075.612680662296</c:v>
                </c:pt>
                <c:pt idx="30">
                  <c:v>2092.363186835792</c:v>
                </c:pt>
                <c:pt idx="31">
                  <c:v>2109.113693009288</c:v>
                </c:pt>
                <c:pt idx="32">
                  <c:v>2125.8641991827849</c:v>
                </c:pt>
                <c:pt idx="33">
                  <c:v>2142.6147053562809</c:v>
                </c:pt>
                <c:pt idx="34">
                  <c:v>2159.3652115297773</c:v>
                </c:pt>
                <c:pt idx="35">
                  <c:v>2176.1157177032737</c:v>
                </c:pt>
                <c:pt idx="36">
                  <c:v>2192.8662238767706</c:v>
                </c:pt>
                <c:pt idx="37">
                  <c:v>2209.6167300502671</c:v>
                </c:pt>
                <c:pt idx="38">
                  <c:v>2226.3672362237635</c:v>
                </c:pt>
                <c:pt idx="39">
                  <c:v>2243.1177423972599</c:v>
                </c:pt>
                <c:pt idx="40">
                  <c:v>2259.8682485707564</c:v>
                </c:pt>
                <c:pt idx="41">
                  <c:v>2276.6187547442523</c:v>
                </c:pt>
                <c:pt idx="42">
                  <c:v>2293.3692609177488</c:v>
                </c:pt>
                <c:pt idx="43">
                  <c:v>2310.1197670912452</c:v>
                </c:pt>
                <c:pt idx="44">
                  <c:v>2326.8702732647421</c:v>
                </c:pt>
                <c:pt idx="45">
                  <c:v>2343.6207794382385</c:v>
                </c:pt>
                <c:pt idx="46">
                  <c:v>2360.3712856117349</c:v>
                </c:pt>
                <c:pt idx="47">
                  <c:v>2377.1217917852318</c:v>
                </c:pt>
                <c:pt idx="48">
                  <c:v>2393.8722979587278</c:v>
                </c:pt>
                <c:pt idx="49">
                  <c:v>2410.6228041322242</c:v>
                </c:pt>
                <c:pt idx="50">
                  <c:v>2427.3733103057207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6DF-4F68-BBAA-A294366989C3}"/>
            </c:ext>
          </c:extLst>
        </c:ser>
        <c:ser>
          <c:idx val="8"/>
          <c:order val="8"/>
          <c:tx>
            <c:v>Votlendi WEM</c:v>
          </c:tx>
          <c:spPr>
            <a:solidFill>
              <a:srgbClr val="0073B4">
                <a:alpha val="20000"/>
              </a:srgb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Data'!$H$271:$BU$271</c15:sqref>
                  </c15:fullRef>
                </c:ext>
              </c:extLst>
              <c:f>'Talnagögn | Numerical Data'!$W$271:$BU$271</c:f>
              <c:numCache>
                <c:formatCode>0</c:formatCode>
                <c:ptCount val="51"/>
                <c:pt idx="18">
                  <c:v>702.08172893395476</c:v>
                </c:pt>
                <c:pt idx="19">
                  <c:v>698.67710451569837</c:v>
                </c:pt>
                <c:pt idx="20">
                  <c:v>697.44293344006928</c:v>
                </c:pt>
                <c:pt idx="21">
                  <c:v>696.20876236443996</c:v>
                </c:pt>
                <c:pt idx="22">
                  <c:v>694.48336626686944</c:v>
                </c:pt>
                <c:pt idx="23">
                  <c:v>693.24919519123989</c:v>
                </c:pt>
                <c:pt idx="24">
                  <c:v>691.83054753294937</c:v>
                </c:pt>
                <c:pt idx="25">
                  <c:v>690.53533245732001</c:v>
                </c:pt>
                <c:pt idx="26">
                  <c:v>689.23689071502417</c:v>
                </c:pt>
                <c:pt idx="27">
                  <c:v>687.94167563939504</c:v>
                </c:pt>
                <c:pt idx="28">
                  <c:v>686.64646056376557</c:v>
                </c:pt>
                <c:pt idx="29">
                  <c:v>685.23172887279725</c:v>
                </c:pt>
                <c:pt idx="30">
                  <c:v>683.93651379716789</c:v>
                </c:pt>
                <c:pt idx="31">
                  <c:v>682.63204973653865</c:v>
                </c:pt>
                <c:pt idx="32">
                  <c:v>681.3368346609094</c:v>
                </c:pt>
                <c:pt idx="33">
                  <c:v>680.04161958528005</c:v>
                </c:pt>
                <c:pt idx="34">
                  <c:v>678.7464045096508</c:v>
                </c:pt>
                <c:pt idx="35">
                  <c:v>677.4511894340219</c:v>
                </c:pt>
                <c:pt idx="36">
                  <c:v>676.15597435839231</c:v>
                </c:pt>
                <c:pt idx="37">
                  <c:v>674.86075928276296</c:v>
                </c:pt>
                <c:pt idx="38">
                  <c:v>673.56554420713405</c:v>
                </c:pt>
                <c:pt idx="39">
                  <c:v>672.2703291315047</c:v>
                </c:pt>
                <c:pt idx="40">
                  <c:v>670.97511405587511</c:v>
                </c:pt>
                <c:pt idx="41">
                  <c:v>669.67989898024598</c:v>
                </c:pt>
                <c:pt idx="42">
                  <c:v>668.38468390461685</c:v>
                </c:pt>
                <c:pt idx="43">
                  <c:v>667.08946882898772</c:v>
                </c:pt>
                <c:pt idx="44">
                  <c:v>665.79425375335848</c:v>
                </c:pt>
                <c:pt idx="45">
                  <c:v>664.49903867772923</c:v>
                </c:pt>
                <c:pt idx="46">
                  <c:v>663.20382360209987</c:v>
                </c:pt>
                <c:pt idx="47">
                  <c:v>661.90860852647074</c:v>
                </c:pt>
                <c:pt idx="48">
                  <c:v>660.6133934508415</c:v>
                </c:pt>
                <c:pt idx="49">
                  <c:v>659.31817837521203</c:v>
                </c:pt>
                <c:pt idx="50">
                  <c:v>658.0229632995829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6DF-4F68-BBAA-A294366989C3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Data'!$H$272:$BU$272</c15:sqref>
                  </c15:fullRef>
                </c:ext>
              </c:extLst>
              <c:f>'Talnagögn | Numerical Data'!$W$272:$BU$272</c:f>
              <c:numCache>
                <c:formatCode>0</c:formatCode>
                <c:ptCount val="51"/>
                <c:pt idx="18">
                  <c:v>30.845585397018112</c:v>
                </c:pt>
                <c:pt idx="19">
                  <c:v>35.557848980364724</c:v>
                </c:pt>
                <c:pt idx="20">
                  <c:v>34.74687975625875</c:v>
                </c:pt>
                <c:pt idx="21">
                  <c:v>34.88666458517946</c:v>
                </c:pt>
                <c:pt idx="22">
                  <c:v>33.85326857310065</c:v>
                </c:pt>
                <c:pt idx="23">
                  <c:v>34.018409590683405</c:v>
                </c:pt>
                <c:pt idx="24">
                  <c:v>32.991343334885642</c:v>
                </c:pt>
                <c:pt idx="25">
                  <c:v>34.592016513448471</c:v>
                </c:pt>
                <c:pt idx="26">
                  <c:v>34.641029559126764</c:v>
                </c:pt>
                <c:pt idx="27">
                  <c:v>35.998671825444035</c:v>
                </c:pt>
                <c:pt idx="28">
                  <c:v>36.395587364439962</c:v>
                </c:pt>
                <c:pt idx="29">
                  <c:v>37.752885196004172</c:v>
                </c:pt>
                <c:pt idx="30">
                  <c:v>38.081751209809227</c:v>
                </c:pt>
                <c:pt idx="31">
                  <c:v>39.060592246542001</c:v>
                </c:pt>
                <c:pt idx="32">
                  <c:v>39.265769845741488</c:v>
                </c:pt>
                <c:pt idx="33">
                  <c:v>40.336792558086017</c:v>
                </c:pt>
                <c:pt idx="34">
                  <c:v>39.783525904284943</c:v>
                </c:pt>
                <c:pt idx="35">
                  <c:v>39.765483086159293</c:v>
                </c:pt>
                <c:pt idx="36">
                  <c:v>38.781443935187781</c:v>
                </c:pt>
                <c:pt idx="37">
                  <c:v>38.157887231044697</c:v>
                </c:pt>
                <c:pt idx="38">
                  <c:v>37.647231945939893</c:v>
                </c:pt>
                <c:pt idx="39">
                  <c:v>36.68359852633057</c:v>
                </c:pt>
                <c:pt idx="40">
                  <c:v>35.930948571763111</c:v>
                </c:pt>
                <c:pt idx="41">
                  <c:v>34.574065850800253</c:v>
                </c:pt>
                <c:pt idx="42">
                  <c:v>32.314409811318001</c:v>
                </c:pt>
                <c:pt idx="43">
                  <c:v>32.655567106788112</c:v>
                </c:pt>
                <c:pt idx="44">
                  <c:v>30.0098678923232</c:v>
                </c:pt>
                <c:pt idx="45">
                  <c:v>30.303934325002047</c:v>
                </c:pt>
                <c:pt idx="46">
                  <c:v>27.440186050198463</c:v>
                </c:pt>
                <c:pt idx="47">
                  <c:v>28.056277092252458</c:v>
                </c:pt>
                <c:pt idx="48">
                  <c:v>25.312964282808935</c:v>
                </c:pt>
                <c:pt idx="49">
                  <c:v>24.93736906238064</c:v>
                </c:pt>
                <c:pt idx="50">
                  <c:v>22.718380074227753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6DF-4F68-BBAA-A29436698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10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2513715984864624"/>
          <c:y val="0.31503472222222223"/>
          <c:w val="0.15127016924947498"/>
          <c:h val="0.37581018518518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186769341009319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Data'!$N$1,'Talnagögn | Numerical Data'!$W$1:$BU$1)</c:f>
              <c:numCache>
                <c:formatCode>0</c:formatCode>
                <c:ptCount val="52"/>
                <c:pt idx="0">
                  <c:v>1996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  <c:pt idx="32">
                  <c:v>2036</c:v>
                </c:pt>
                <c:pt idx="33">
                  <c:v>2037</c:v>
                </c:pt>
                <c:pt idx="34">
                  <c:v>2038</c:v>
                </c:pt>
                <c:pt idx="35">
                  <c:v>2039</c:v>
                </c:pt>
                <c:pt idx="36">
                  <c:v>2040</c:v>
                </c:pt>
                <c:pt idx="37">
                  <c:v>2041</c:v>
                </c:pt>
                <c:pt idx="38">
                  <c:v>2042</c:v>
                </c:pt>
                <c:pt idx="39">
                  <c:v>2043</c:v>
                </c:pt>
                <c:pt idx="40">
                  <c:v>2044</c:v>
                </c:pt>
                <c:pt idx="41">
                  <c:v>2045</c:v>
                </c:pt>
                <c:pt idx="42">
                  <c:v>2046</c:v>
                </c:pt>
                <c:pt idx="43">
                  <c:v>2047</c:v>
                </c:pt>
                <c:pt idx="44">
                  <c:v>2048</c:v>
                </c:pt>
                <c:pt idx="45">
                  <c:v>2049</c:v>
                </c:pt>
                <c:pt idx="46">
                  <c:v>2050</c:v>
                </c:pt>
                <c:pt idx="47">
                  <c:v>2051</c:v>
                </c:pt>
                <c:pt idx="48">
                  <c:v>2052</c:v>
                </c:pt>
                <c:pt idx="49">
                  <c:v>2053</c:v>
                </c:pt>
                <c:pt idx="50">
                  <c:v>2054</c:v>
                </c:pt>
                <c:pt idx="51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Data'!$H$10:$AV$10</c15:sqref>
                  </c15:fullRef>
                </c:ext>
              </c:extLst>
              <c:f>('Talnagögn | Numerical Data'!$N$10,'Talnagögn | Numerical Data'!$W$10:$AV$10)</c:f>
              <c:numCache>
                <c:formatCode>0</c:formatCode>
                <c:ptCount val="27"/>
                <c:pt idx="0">
                  <c:v>11750.820133616571</c:v>
                </c:pt>
                <c:pt idx="1">
                  <c:v>12220.581204824854</c:v>
                </c:pt>
                <c:pt idx="2">
                  <c:v>12821.89342817368</c:v>
                </c:pt>
                <c:pt idx="3">
                  <c:v>13023.015439397521</c:v>
                </c:pt>
                <c:pt idx="4">
                  <c:v>13439.723827895026</c:v>
                </c:pt>
                <c:pt idx="5">
                  <c:v>13188.791250503544</c:v>
                </c:pt>
                <c:pt idx="6">
                  <c:v>13064.260153932479</c:v>
                </c:pt>
                <c:pt idx="7">
                  <c:v>12826.261258397748</c:v>
                </c:pt>
                <c:pt idx="8">
                  <c:v>12818.565250168171</c:v>
                </c:pt>
                <c:pt idx="9">
                  <c:v>12819.38119821585</c:v>
                </c:pt>
                <c:pt idx="10">
                  <c:v>12813.315578848185</c:v>
                </c:pt>
                <c:pt idx="11">
                  <c:v>12884.2339380393</c:v>
                </c:pt>
                <c:pt idx="12">
                  <c:v>12815.560318607775</c:v>
                </c:pt>
                <c:pt idx="13">
                  <c:v>12872.166271886757</c:v>
                </c:pt>
                <c:pt idx="14">
                  <c:v>12915.844773055851</c:v>
                </c:pt>
                <c:pt idx="15">
                  <c:v>12778.999958024346</c:v>
                </c:pt>
                <c:pt idx="16">
                  <c:v>12605.037360034867</c:v>
                </c:pt>
                <c:pt idx="17">
                  <c:v>12732.545698711367</c:v>
                </c:pt>
                <c:pt idx="18">
                  <c:v>12767.415728407377</c:v>
                </c:pt>
                <c:pt idx="19">
                  <c:v>12631.05771989355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3-4AA2-8E65-63E923D1FA70}"/>
            </c:ext>
          </c:extLst>
        </c:ser>
        <c:ser>
          <c:idx val="5"/>
          <c:order val="1"/>
          <c:tx>
            <c:v>Sviðsmynd með núgildandi aðgerðum</c:v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Data'!$N$1,'Talnagögn | Numerical Data'!$W$1:$BU$1)</c:f>
              <c:numCache>
                <c:formatCode>0</c:formatCode>
                <c:ptCount val="52"/>
                <c:pt idx="0">
                  <c:v>1996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  <c:pt idx="32">
                  <c:v>2036</c:v>
                </c:pt>
                <c:pt idx="33">
                  <c:v>2037</c:v>
                </c:pt>
                <c:pt idx="34">
                  <c:v>2038</c:v>
                </c:pt>
                <c:pt idx="35">
                  <c:v>2039</c:v>
                </c:pt>
                <c:pt idx="36">
                  <c:v>2040</c:v>
                </c:pt>
                <c:pt idx="37">
                  <c:v>2041</c:v>
                </c:pt>
                <c:pt idx="38">
                  <c:v>2042</c:v>
                </c:pt>
                <c:pt idx="39">
                  <c:v>2043</c:v>
                </c:pt>
                <c:pt idx="40">
                  <c:v>2044</c:v>
                </c:pt>
                <c:pt idx="41">
                  <c:v>2045</c:v>
                </c:pt>
                <c:pt idx="42">
                  <c:v>2046</c:v>
                </c:pt>
                <c:pt idx="43">
                  <c:v>2047</c:v>
                </c:pt>
                <c:pt idx="44">
                  <c:v>2048</c:v>
                </c:pt>
                <c:pt idx="45">
                  <c:v>2049</c:v>
                </c:pt>
                <c:pt idx="46">
                  <c:v>2050</c:v>
                </c:pt>
                <c:pt idx="47">
                  <c:v>2051</c:v>
                </c:pt>
                <c:pt idx="48">
                  <c:v>2052</c:v>
                </c:pt>
                <c:pt idx="49">
                  <c:v>2053</c:v>
                </c:pt>
                <c:pt idx="50">
                  <c:v>2054</c:v>
                </c:pt>
                <c:pt idx="51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Data'!$H$18:$BU$18</c15:sqref>
                  </c15:fullRef>
                </c:ext>
              </c:extLst>
              <c:f>('Talnagögn | Numerical Data'!$N$18,'Talnagögn | Numerical Data'!$W$18:$BU$18)</c:f>
              <c:numCache>
                <c:formatCode>0</c:formatCode>
                <c:ptCount val="52"/>
                <c:pt idx="19">
                  <c:v>12631.05771989355</c:v>
                </c:pt>
                <c:pt idx="20">
                  <c:v>12665.09058935055</c:v>
                </c:pt>
                <c:pt idx="21">
                  <c:v>12613.144459183201</c:v>
                </c:pt>
                <c:pt idx="22">
                  <c:v>12536.224111177102</c:v>
                </c:pt>
                <c:pt idx="23">
                  <c:v>12479.389183445086</c:v>
                </c:pt>
                <c:pt idx="24">
                  <c:v>12363.4715399672</c:v>
                </c:pt>
                <c:pt idx="25">
                  <c:v>12290.112491740572</c:v>
                </c:pt>
                <c:pt idx="26">
                  <c:v>12223.437058989059</c:v>
                </c:pt>
                <c:pt idx="27">
                  <c:v>12123.489503861074</c:v>
                </c:pt>
                <c:pt idx="28">
                  <c:v>12039.928527381968</c:v>
                </c:pt>
                <c:pt idx="29">
                  <c:v>11958.154114569488</c:v>
                </c:pt>
                <c:pt idx="30">
                  <c:v>11859.635507626037</c:v>
                </c:pt>
                <c:pt idx="31">
                  <c:v>11746.709116646904</c:v>
                </c:pt>
                <c:pt idx="32">
                  <c:v>11637.330976420739</c:v>
                </c:pt>
                <c:pt idx="33">
                  <c:v>11549.5895981922</c:v>
                </c:pt>
                <c:pt idx="34">
                  <c:v>11431.893609424966</c:v>
                </c:pt>
                <c:pt idx="35">
                  <c:v>11311.884410780007</c:v>
                </c:pt>
                <c:pt idx="36">
                  <c:v>11193.459554359673</c:v>
                </c:pt>
                <c:pt idx="37">
                  <c:v>11061.932548474462</c:v>
                </c:pt>
                <c:pt idx="38">
                  <c:v>10928.835197371638</c:v>
                </c:pt>
                <c:pt idx="39">
                  <c:v>10789.771736108985</c:v>
                </c:pt>
                <c:pt idx="40">
                  <c:v>10649.211266433706</c:v>
                </c:pt>
                <c:pt idx="41">
                  <c:v>10519.575548031837</c:v>
                </c:pt>
                <c:pt idx="42">
                  <c:v>10379.667316927516</c:v>
                </c:pt>
                <c:pt idx="43">
                  <c:v>10237.425976110302</c:v>
                </c:pt>
                <c:pt idx="44">
                  <c:v>10099.098200341647</c:v>
                </c:pt>
                <c:pt idx="45">
                  <c:v>9952.8246061896534</c:v>
                </c:pt>
                <c:pt idx="46">
                  <c:v>9811.0862120535767</c:v>
                </c:pt>
                <c:pt idx="47">
                  <c:v>9672.1497550510121</c:v>
                </c:pt>
                <c:pt idx="48">
                  <c:v>9551.2746670549113</c:v>
                </c:pt>
                <c:pt idx="49">
                  <c:v>9422.8906448760536</c:v>
                </c:pt>
                <c:pt idx="50">
                  <c:v>9298.426239871811</c:v>
                </c:pt>
                <c:pt idx="51">
                  <c:v>9180.1650265621865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3-4AA2-8E65-63E923D1FA70}"/>
            </c:ext>
          </c:extLst>
        </c:ser>
        <c:ser>
          <c:idx val="2"/>
          <c:order val="2"/>
          <c:tx>
            <c:v>Sviðsmynd með viðbótaraðgerðum</c:v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Data'!$N$1,'Talnagögn | Numerical Data'!$W$1:$BU$1)</c:f>
              <c:numCache>
                <c:formatCode>0</c:formatCode>
                <c:ptCount val="52"/>
                <c:pt idx="0">
                  <c:v>1996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  <c:pt idx="32">
                  <c:v>2036</c:v>
                </c:pt>
                <c:pt idx="33">
                  <c:v>2037</c:v>
                </c:pt>
                <c:pt idx="34">
                  <c:v>2038</c:v>
                </c:pt>
                <c:pt idx="35">
                  <c:v>2039</c:v>
                </c:pt>
                <c:pt idx="36">
                  <c:v>2040</c:v>
                </c:pt>
                <c:pt idx="37">
                  <c:v>2041</c:v>
                </c:pt>
                <c:pt idx="38">
                  <c:v>2042</c:v>
                </c:pt>
                <c:pt idx="39">
                  <c:v>2043</c:v>
                </c:pt>
                <c:pt idx="40">
                  <c:v>2044</c:v>
                </c:pt>
                <c:pt idx="41">
                  <c:v>2045</c:v>
                </c:pt>
                <c:pt idx="42">
                  <c:v>2046</c:v>
                </c:pt>
                <c:pt idx="43">
                  <c:v>2047</c:v>
                </c:pt>
                <c:pt idx="44">
                  <c:v>2048</c:v>
                </c:pt>
                <c:pt idx="45">
                  <c:v>2049</c:v>
                </c:pt>
                <c:pt idx="46">
                  <c:v>2050</c:v>
                </c:pt>
                <c:pt idx="47">
                  <c:v>2051</c:v>
                </c:pt>
                <c:pt idx="48">
                  <c:v>2052</c:v>
                </c:pt>
                <c:pt idx="49">
                  <c:v>2053</c:v>
                </c:pt>
                <c:pt idx="50">
                  <c:v>2054</c:v>
                </c:pt>
                <c:pt idx="51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Data'!$H$26:$BU$26</c15:sqref>
                  </c15:fullRef>
                </c:ext>
              </c:extLst>
              <c:f>('Talnagögn | Numerical Data'!$N$26,'Talnagögn | Numerical Data'!$W$26:$BU$26)</c:f>
              <c:numCache>
                <c:formatCode>0</c:formatCode>
                <c:ptCount val="52"/>
                <c:pt idx="19">
                  <c:v>12631.05771989355</c:v>
                </c:pt>
                <c:pt idx="20">
                  <c:v>12664.653489594153</c:v>
                </c:pt>
                <c:pt idx="21">
                  <c:v>12598.206761129981</c:v>
                </c:pt>
                <c:pt idx="22">
                  <c:v>12507.220768036446</c:v>
                </c:pt>
                <c:pt idx="23">
                  <c:v>12436.389923244216</c:v>
                </c:pt>
                <c:pt idx="24">
                  <c:v>12241.535367732835</c:v>
                </c:pt>
                <c:pt idx="25">
                  <c:v>12105.42436053239</c:v>
                </c:pt>
                <c:pt idx="26">
                  <c:v>11987.092036591963</c:v>
                </c:pt>
                <c:pt idx="27">
                  <c:v>11866.770568144771</c:v>
                </c:pt>
                <c:pt idx="28">
                  <c:v>11773.787632404777</c:v>
                </c:pt>
                <c:pt idx="29">
                  <c:v>11685.731957170901</c:v>
                </c:pt>
                <c:pt idx="30">
                  <c:v>11584.321781477513</c:v>
                </c:pt>
                <c:pt idx="31">
                  <c:v>11477.776304385383</c:v>
                </c:pt>
                <c:pt idx="32">
                  <c:v>11379.441335840307</c:v>
                </c:pt>
                <c:pt idx="33">
                  <c:v>11303.523230571009</c:v>
                </c:pt>
                <c:pt idx="34">
                  <c:v>11193.370664108457</c:v>
                </c:pt>
                <c:pt idx="35">
                  <c:v>11078.189854097067</c:v>
                </c:pt>
                <c:pt idx="36">
                  <c:v>10963.346186829023</c:v>
                </c:pt>
                <c:pt idx="37">
                  <c:v>10838.144668404577</c:v>
                </c:pt>
                <c:pt idx="38">
                  <c:v>10712.748458275706</c:v>
                </c:pt>
                <c:pt idx="39">
                  <c:v>10582.492182326088</c:v>
                </c:pt>
                <c:pt idx="40">
                  <c:v>10454.855336487861</c:v>
                </c:pt>
                <c:pt idx="41">
                  <c:v>10338.890344208232</c:v>
                </c:pt>
                <c:pt idx="42">
                  <c:v>10216.79609880351</c:v>
                </c:pt>
                <c:pt idx="43">
                  <c:v>10094.540608326743</c:v>
                </c:pt>
                <c:pt idx="44">
                  <c:v>9984.3712132779128</c:v>
                </c:pt>
                <c:pt idx="45">
                  <c:v>9865.703059151745</c:v>
                </c:pt>
                <c:pt idx="46">
                  <c:v>9743.6228796385149</c:v>
                </c:pt>
                <c:pt idx="47">
                  <c:v>9618.0041548051759</c:v>
                </c:pt>
                <c:pt idx="48">
                  <c:v>9501.1292123706608</c:v>
                </c:pt>
                <c:pt idx="49">
                  <c:v>9375.8821893637178</c:v>
                </c:pt>
                <c:pt idx="50">
                  <c:v>9254.2696110092638</c:v>
                </c:pt>
                <c:pt idx="51">
                  <c:v>9137.9597465731495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93-4AA2-8E65-63E923D1F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74726329940465"/>
          <c:y val="0.29805513643114312"/>
          <c:w val="0.22866513761871413"/>
          <c:h val="0.40696086983544877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0.10871435185185185"/>
          <c:w val="0.62073260339326997"/>
          <c:h val="0.77287962962962964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Data'!$D$260</c:f>
              <c:strCache>
                <c:ptCount val="1"/>
                <c:pt idx="0">
                  <c:v>Skóglendi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Data'!$H$260:$AV$260</c15:sqref>
                  </c15:fullRef>
                </c:ext>
              </c:extLst>
              <c:f>'Talnagögn | Numerical Data'!$W$260:$AV$260</c:f>
              <c:numCache>
                <c:formatCode>0</c:formatCode>
                <c:ptCount val="26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61-44F1-A1D4-8DFE662C9383}"/>
            </c:ext>
          </c:extLst>
        </c:ser>
        <c:ser>
          <c:idx val="2"/>
          <c:order val="1"/>
          <c:tx>
            <c:strRef>
              <c:f>'Talnagögn | Numerical Data'!$D$262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Data'!$H$262:$AV$262</c15:sqref>
                  </c15:fullRef>
                </c:ext>
              </c:extLst>
              <c:f>'Talnagögn | Numerical Data'!$W$262:$AV$262</c:f>
              <c:numCache>
                <c:formatCode>0</c:formatCode>
                <c:ptCount val="26"/>
                <c:pt idx="0">
                  <c:v>5832.1892994846785</c:v>
                </c:pt>
                <c:pt idx="1">
                  <c:v>5883.5428268033929</c:v>
                </c:pt>
                <c:pt idx="2">
                  <c:v>5902.7314730349181</c:v>
                </c:pt>
                <c:pt idx="3">
                  <c:v>5944.753237075548</c:v>
                </c:pt>
                <c:pt idx="4">
                  <c:v>5943.7986166678711</c:v>
                </c:pt>
                <c:pt idx="5">
                  <c:v>5939.5778722804571</c:v>
                </c:pt>
                <c:pt idx="6">
                  <c:v>5935.2455513866707</c:v>
                </c:pt>
                <c:pt idx="7">
                  <c:v>5935.3138386721866</c:v>
                </c:pt>
                <c:pt idx="8">
                  <c:v>5937.8776668750379</c:v>
                </c:pt>
                <c:pt idx="9">
                  <c:v>5938.9102064353428</c:v>
                </c:pt>
                <c:pt idx="10">
                  <c:v>5939.2209913773531</c:v>
                </c:pt>
                <c:pt idx="11">
                  <c:v>5931.4268958443545</c:v>
                </c:pt>
                <c:pt idx="12">
                  <c:v>5926.2445172727867</c:v>
                </c:pt>
                <c:pt idx="13">
                  <c:v>5928.0153573816788</c:v>
                </c:pt>
                <c:pt idx="14">
                  <c:v>5926.7809703483372</c:v>
                </c:pt>
                <c:pt idx="15">
                  <c:v>5922.641318170864</c:v>
                </c:pt>
                <c:pt idx="16">
                  <c:v>5912.242419838768</c:v>
                </c:pt>
                <c:pt idx="17">
                  <c:v>5909.8714474822928</c:v>
                </c:pt>
                <c:pt idx="18">
                  <c:v>5918.4558807029171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61-44F1-A1D4-8DFE662C9383}"/>
            </c:ext>
          </c:extLst>
        </c:ser>
        <c:ser>
          <c:idx val="1"/>
          <c:order val="2"/>
          <c:tx>
            <c:strRef>
              <c:f>'Talnagögn | Numerical Data'!$D$261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Data'!$H$261:$AV$261</c15:sqref>
                  </c15:fullRef>
                </c:ext>
              </c:extLst>
              <c:f>'Talnagögn | Numerical Data'!$W$261:$AV$261</c:f>
              <c:numCache>
                <c:formatCode>0</c:formatCode>
                <c:ptCount val="26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61-44F1-A1D4-8DFE662C9383}"/>
            </c:ext>
          </c:extLst>
        </c:ser>
        <c:ser>
          <c:idx val="3"/>
          <c:order val="3"/>
          <c:tx>
            <c:strRef>
              <c:f>'Talnagögn | Numerical Data'!$D$263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Data'!$H$263:$AV$263</c15:sqref>
                  </c15:fullRef>
                </c:ext>
              </c:extLst>
              <c:f>'Talnagögn | Numerical Data'!$W$263:$AV$263</c:f>
              <c:numCache>
                <c:formatCode>0</c:formatCode>
                <c:ptCount val="26"/>
                <c:pt idx="0">
                  <c:v>782.70664649597597</c:v>
                </c:pt>
                <c:pt idx="1">
                  <c:v>775.93809219452351</c:v>
                </c:pt>
                <c:pt idx="2">
                  <c:v>765.72225939974362</c:v>
                </c:pt>
                <c:pt idx="3">
                  <c:v>757.51799575550922</c:v>
                </c:pt>
                <c:pt idx="4">
                  <c:v>754.53633997660654</c:v>
                </c:pt>
                <c:pt idx="5">
                  <c:v>751.19282232337741</c:v>
                </c:pt>
                <c:pt idx="6">
                  <c:v>742.24847149198297</c:v>
                </c:pt>
                <c:pt idx="7">
                  <c:v>738.81332508302125</c:v>
                </c:pt>
                <c:pt idx="8">
                  <c:v>735.42138600739008</c:v>
                </c:pt>
                <c:pt idx="9">
                  <c:v>732.21470966724371</c:v>
                </c:pt>
                <c:pt idx="10">
                  <c:v>728.89287556941395</c:v>
                </c:pt>
                <c:pt idx="11">
                  <c:v>723.96705145620217</c:v>
                </c:pt>
                <c:pt idx="12">
                  <c:v>720.62625629255945</c:v>
                </c:pt>
                <c:pt idx="13">
                  <c:v>717.08822889343503</c:v>
                </c:pt>
                <c:pt idx="14">
                  <c:v>714.10107761780637</c:v>
                </c:pt>
                <c:pt idx="15">
                  <c:v>711.66980929977797</c:v>
                </c:pt>
                <c:pt idx="16">
                  <c:v>708.64001908521459</c:v>
                </c:pt>
                <c:pt idx="17">
                  <c:v>705.51517967625205</c:v>
                </c:pt>
                <c:pt idx="18">
                  <c:v>702.08172893395476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61-44F1-A1D4-8DFE662C9383}"/>
            </c:ext>
          </c:extLst>
        </c:ser>
        <c:ser>
          <c:idx val="5"/>
          <c:order val="4"/>
          <c:tx>
            <c:strRef>
              <c:f>'Talnagögn | Numerical Data'!$D$264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Data'!$H$264:$AV$264</c15:sqref>
                  </c15:fullRef>
                </c:ext>
              </c:extLst>
              <c:f>'Talnagögn | Numerical Data'!$W$264:$AV$264</c:f>
              <c:numCache>
                <c:formatCode>0</c:formatCode>
                <c:ptCount val="26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33.169603181596358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61-44F1-A1D4-8DFE662C9383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Data'!$H$268:$BU$268</c15:sqref>
                  </c15:fullRef>
                </c:ext>
              </c:extLst>
              <c:f>'Talnagögn | Numerical Data'!$W$268:$BU$268</c:f>
              <c:numCache>
                <c:formatCode>0</c:formatCode>
                <c:ptCount val="51"/>
                <c:pt idx="18">
                  <c:v>-553.69612674802886</c:v>
                </c:pt>
                <c:pt idx="19">
                  <c:v>-548.98804168208767</c:v>
                </c:pt>
                <c:pt idx="20">
                  <c:v>-563.86874949911191</c:v>
                </c:pt>
                <c:pt idx="21">
                  <c:v>-582.05188080455719</c:v>
                </c:pt>
                <c:pt idx="22">
                  <c:v>-602.08454630966605</c:v>
                </c:pt>
                <c:pt idx="23">
                  <c:v>-625.17238211862377</c:v>
                </c:pt>
                <c:pt idx="24">
                  <c:v>-651.37901684439203</c:v>
                </c:pt>
                <c:pt idx="25">
                  <c:v>-677.01960892627744</c:v>
                </c:pt>
                <c:pt idx="26">
                  <c:v>-707.2088143571566</c:v>
                </c:pt>
                <c:pt idx="27">
                  <c:v>-739.40279433922387</c:v>
                </c:pt>
                <c:pt idx="28">
                  <c:v>-776.34808185846487</c:v>
                </c:pt>
                <c:pt idx="29">
                  <c:v>-815.3837994147234</c:v>
                </c:pt>
                <c:pt idx="30">
                  <c:v>-853.11427896222949</c:v>
                </c:pt>
                <c:pt idx="31">
                  <c:v>-897.55846825001834</c:v>
                </c:pt>
                <c:pt idx="32">
                  <c:v>-943.27226102375448</c:v>
                </c:pt>
                <c:pt idx="33">
                  <c:v>-990.47937781359042</c:v>
                </c:pt>
                <c:pt idx="34">
                  <c:v>-1041.8517947895573</c:v>
                </c:pt>
                <c:pt idx="35">
                  <c:v>-1093.0216366569603</c:v>
                </c:pt>
                <c:pt idx="36">
                  <c:v>-1149.8708226271704</c:v>
                </c:pt>
                <c:pt idx="37">
                  <c:v>-1207.6023359050159</c:v>
                </c:pt>
                <c:pt idx="38">
                  <c:v>-1270.2965527372173</c:v>
                </c:pt>
                <c:pt idx="39">
                  <c:v>-1340.0128495860249</c:v>
                </c:pt>
                <c:pt idx="40">
                  <c:v>-1406.4827706837609</c:v>
                </c:pt>
                <c:pt idx="41">
                  <c:v>-1483.6677201425821</c:v>
                </c:pt>
                <c:pt idx="42">
                  <c:v>-1562.6731418497966</c:v>
                </c:pt>
                <c:pt idx="43">
                  <c:v>-1642.3378336028813</c:v>
                </c:pt>
                <c:pt idx="44">
                  <c:v>-1725.8067612564068</c:v>
                </c:pt>
                <c:pt idx="45">
                  <c:v>-1810.331326276882</c:v>
                </c:pt>
                <c:pt idx="46">
                  <c:v>-1900.6964094235043</c:v>
                </c:pt>
                <c:pt idx="47">
                  <c:v>-1986.4179372012429</c:v>
                </c:pt>
                <c:pt idx="48">
                  <c:v>-2074.8129906425515</c:v>
                </c:pt>
                <c:pt idx="49">
                  <c:v>-2167.669271317282</c:v>
                </c:pt>
                <c:pt idx="50">
                  <c:v>-2257.1864190459032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61-44F1-A1D4-8DFE662C9383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Data'!$H$270:$BU$270</c15:sqref>
                  </c15:fullRef>
                </c:ext>
              </c:extLst>
              <c:f>'Talnagögn | Numerical Data'!$W$270:$BU$270</c:f>
              <c:numCache>
                <c:formatCode>0</c:formatCode>
                <c:ptCount val="51"/>
                <c:pt idx="18">
                  <c:v>5918.4558807029171</c:v>
                </c:pt>
                <c:pt idx="19">
                  <c:v>5912.3284131231048</c:v>
                </c:pt>
                <c:pt idx="20">
                  <c:v>5888.2332403040964</c:v>
                </c:pt>
                <c:pt idx="21">
                  <c:v>5863.4762218226133</c:v>
                </c:pt>
                <c:pt idx="22">
                  <c:v>5840.412091049905</c:v>
                </c:pt>
                <c:pt idx="23">
                  <c:v>5817.7093786903733</c:v>
                </c:pt>
                <c:pt idx="24">
                  <c:v>5794.7318142532959</c:v>
                </c:pt>
                <c:pt idx="25">
                  <c:v>5773.9472010384816</c:v>
                </c:pt>
                <c:pt idx="26">
                  <c:v>5753.0519454942414</c:v>
                </c:pt>
                <c:pt idx="27">
                  <c:v>5732.9706679689552</c:v>
                </c:pt>
                <c:pt idx="28">
                  <c:v>5716.5229917140368</c:v>
                </c:pt>
                <c:pt idx="29">
                  <c:v>5705.7447898867986</c:v>
                </c:pt>
                <c:pt idx="30">
                  <c:v>5700.9746669331016</c:v>
                </c:pt>
                <c:pt idx="31">
                  <c:v>5696.215560302142</c:v>
                </c:pt>
                <c:pt idx="32">
                  <c:v>5723.8388568872051</c:v>
                </c:pt>
                <c:pt idx="33">
                  <c:v>5718.1803134978773</c:v>
                </c:pt>
                <c:pt idx="34">
                  <c:v>5712.5896458624084</c:v>
                </c:pt>
                <c:pt idx="35">
                  <c:v>5707.8741386826368</c:v>
                </c:pt>
                <c:pt idx="36">
                  <c:v>5695.77399247838</c:v>
                </c:pt>
                <c:pt idx="37">
                  <c:v>5682.0996197473969</c:v>
                </c:pt>
                <c:pt idx="38">
                  <c:v>5666.5038749148471</c:v>
                </c:pt>
                <c:pt idx="39">
                  <c:v>5651.8336592087608</c:v>
                </c:pt>
                <c:pt idx="40">
                  <c:v>5638.1641355026768</c:v>
                </c:pt>
                <c:pt idx="41">
                  <c:v>5624.2275097965921</c:v>
                </c:pt>
                <c:pt idx="42">
                  <c:v>5609.8889770905053</c:v>
                </c:pt>
                <c:pt idx="43">
                  <c:v>5596.2123473844204</c:v>
                </c:pt>
                <c:pt idx="44">
                  <c:v>5581.0388596783341</c:v>
                </c:pt>
                <c:pt idx="45">
                  <c:v>5560.4259170722507</c:v>
                </c:pt>
                <c:pt idx="46">
                  <c:v>5540.3917372661654</c:v>
                </c:pt>
                <c:pt idx="47">
                  <c:v>5522.1108166600798</c:v>
                </c:pt>
                <c:pt idx="48">
                  <c:v>5502.1854840539927</c:v>
                </c:pt>
                <c:pt idx="49">
                  <c:v>5485.5431234479092</c:v>
                </c:pt>
                <c:pt idx="50">
                  <c:v>5470.8898576418233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61-44F1-A1D4-8DFE662C9383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Data'!$H$269:$BU$269</c15:sqref>
                  </c15:fullRef>
                </c:ext>
              </c:extLst>
              <c:f>'Talnagögn | Numerical Data'!$W$269:$BU$269</c:f>
              <c:numCache>
                <c:formatCode>0</c:formatCode>
                <c:ptCount val="51"/>
                <c:pt idx="18">
                  <c:v>1887.3239808308297</c:v>
                </c:pt>
                <c:pt idx="19">
                  <c:v>1904.8811133888016</c:v>
                </c:pt>
                <c:pt idx="20">
                  <c:v>1922.4382459469305</c:v>
                </c:pt>
                <c:pt idx="21">
                  <c:v>1939.9953785050595</c:v>
                </c:pt>
                <c:pt idx="22">
                  <c:v>1957.5525110631884</c:v>
                </c:pt>
                <c:pt idx="23">
                  <c:v>1975.1096436213172</c:v>
                </c:pt>
                <c:pt idx="24">
                  <c:v>1991.8601497948134</c:v>
                </c:pt>
                <c:pt idx="25">
                  <c:v>2008.6106559683099</c:v>
                </c:pt>
                <c:pt idx="26">
                  <c:v>2025.3611621418061</c:v>
                </c:pt>
                <c:pt idx="27">
                  <c:v>2042.1116683153025</c:v>
                </c:pt>
                <c:pt idx="28">
                  <c:v>2058.8621744887987</c:v>
                </c:pt>
                <c:pt idx="29">
                  <c:v>2075.612680662296</c:v>
                </c:pt>
                <c:pt idx="30">
                  <c:v>2092.363186835792</c:v>
                </c:pt>
                <c:pt idx="31">
                  <c:v>2109.113693009288</c:v>
                </c:pt>
                <c:pt idx="32">
                  <c:v>2125.8641991827849</c:v>
                </c:pt>
                <c:pt idx="33">
                  <c:v>2142.6147053562809</c:v>
                </c:pt>
                <c:pt idx="34">
                  <c:v>2159.3652115297773</c:v>
                </c:pt>
                <c:pt idx="35">
                  <c:v>2176.1157177032737</c:v>
                </c:pt>
                <c:pt idx="36">
                  <c:v>2192.8662238767706</c:v>
                </c:pt>
                <c:pt idx="37">
                  <c:v>2209.6167300502671</c:v>
                </c:pt>
                <c:pt idx="38">
                  <c:v>2226.3672362237635</c:v>
                </c:pt>
                <c:pt idx="39">
                  <c:v>2243.1177423972599</c:v>
                </c:pt>
                <c:pt idx="40">
                  <c:v>2259.8682485707564</c:v>
                </c:pt>
                <c:pt idx="41">
                  <c:v>2276.6187547442523</c:v>
                </c:pt>
                <c:pt idx="42">
                  <c:v>2293.3692609177488</c:v>
                </c:pt>
                <c:pt idx="43">
                  <c:v>2310.1197670912452</c:v>
                </c:pt>
                <c:pt idx="44">
                  <c:v>2326.8702732647421</c:v>
                </c:pt>
                <c:pt idx="45">
                  <c:v>2343.6207794382385</c:v>
                </c:pt>
                <c:pt idx="46">
                  <c:v>2360.3712856117349</c:v>
                </c:pt>
                <c:pt idx="47">
                  <c:v>2377.1217917852318</c:v>
                </c:pt>
                <c:pt idx="48">
                  <c:v>2393.8722979587278</c:v>
                </c:pt>
                <c:pt idx="49">
                  <c:v>2410.6228041322242</c:v>
                </c:pt>
                <c:pt idx="50">
                  <c:v>2427.3733103057207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61-44F1-A1D4-8DFE662C9383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Data'!$H$271:$BU$271</c15:sqref>
                  </c15:fullRef>
                </c:ext>
              </c:extLst>
              <c:f>'Talnagögn | Numerical Data'!$W$271:$BU$271</c:f>
              <c:numCache>
                <c:formatCode>0</c:formatCode>
                <c:ptCount val="51"/>
                <c:pt idx="18">
                  <c:v>702.08172893395476</c:v>
                </c:pt>
                <c:pt idx="19">
                  <c:v>698.67710451569837</c:v>
                </c:pt>
                <c:pt idx="20">
                  <c:v>697.44293344006928</c:v>
                </c:pt>
                <c:pt idx="21">
                  <c:v>696.20876236443996</c:v>
                </c:pt>
                <c:pt idx="22">
                  <c:v>694.48336626686944</c:v>
                </c:pt>
                <c:pt idx="23">
                  <c:v>693.24919519123989</c:v>
                </c:pt>
                <c:pt idx="24">
                  <c:v>691.83054753294937</c:v>
                </c:pt>
                <c:pt idx="25">
                  <c:v>690.53533245732001</c:v>
                </c:pt>
                <c:pt idx="26">
                  <c:v>689.23689071502417</c:v>
                </c:pt>
                <c:pt idx="27">
                  <c:v>687.94167563939504</c:v>
                </c:pt>
                <c:pt idx="28">
                  <c:v>686.64646056376557</c:v>
                </c:pt>
                <c:pt idx="29">
                  <c:v>685.23172887279725</c:v>
                </c:pt>
                <c:pt idx="30">
                  <c:v>683.93651379716789</c:v>
                </c:pt>
                <c:pt idx="31">
                  <c:v>682.63204973653865</c:v>
                </c:pt>
                <c:pt idx="32">
                  <c:v>681.3368346609094</c:v>
                </c:pt>
                <c:pt idx="33">
                  <c:v>680.04161958528005</c:v>
                </c:pt>
                <c:pt idx="34">
                  <c:v>678.7464045096508</c:v>
                </c:pt>
                <c:pt idx="35">
                  <c:v>677.4511894340219</c:v>
                </c:pt>
                <c:pt idx="36">
                  <c:v>676.15597435839231</c:v>
                </c:pt>
                <c:pt idx="37">
                  <c:v>674.86075928276296</c:v>
                </c:pt>
                <c:pt idx="38">
                  <c:v>673.56554420713405</c:v>
                </c:pt>
                <c:pt idx="39">
                  <c:v>672.2703291315047</c:v>
                </c:pt>
                <c:pt idx="40">
                  <c:v>670.97511405587511</c:v>
                </c:pt>
                <c:pt idx="41">
                  <c:v>669.67989898024598</c:v>
                </c:pt>
                <c:pt idx="42">
                  <c:v>668.38468390461685</c:v>
                </c:pt>
                <c:pt idx="43">
                  <c:v>667.08946882898772</c:v>
                </c:pt>
                <c:pt idx="44">
                  <c:v>665.79425375335848</c:v>
                </c:pt>
                <c:pt idx="45">
                  <c:v>664.49903867772923</c:v>
                </c:pt>
                <c:pt idx="46">
                  <c:v>663.20382360209987</c:v>
                </c:pt>
                <c:pt idx="47">
                  <c:v>661.90860852647074</c:v>
                </c:pt>
                <c:pt idx="48">
                  <c:v>660.6133934508415</c:v>
                </c:pt>
                <c:pt idx="49">
                  <c:v>659.31817837521203</c:v>
                </c:pt>
                <c:pt idx="50">
                  <c:v>658.0229632995829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61-44F1-A1D4-8DFE662C9383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Data'!$H$272:$BU$272</c15:sqref>
                  </c15:fullRef>
                </c:ext>
              </c:extLst>
              <c:f>'Talnagögn | Numerical Data'!$W$272:$BU$272</c:f>
              <c:numCache>
                <c:formatCode>0</c:formatCode>
                <c:ptCount val="51"/>
                <c:pt idx="18">
                  <c:v>30.845585397018112</c:v>
                </c:pt>
                <c:pt idx="19">
                  <c:v>35.557848980364724</c:v>
                </c:pt>
                <c:pt idx="20">
                  <c:v>34.74687975625875</c:v>
                </c:pt>
                <c:pt idx="21">
                  <c:v>34.88666458517946</c:v>
                </c:pt>
                <c:pt idx="22">
                  <c:v>33.85326857310065</c:v>
                </c:pt>
                <c:pt idx="23">
                  <c:v>34.018409590683405</c:v>
                </c:pt>
                <c:pt idx="24">
                  <c:v>32.991343334885642</c:v>
                </c:pt>
                <c:pt idx="25">
                  <c:v>34.592016513448471</c:v>
                </c:pt>
                <c:pt idx="26">
                  <c:v>34.641029559126764</c:v>
                </c:pt>
                <c:pt idx="27">
                  <c:v>35.998671825444035</c:v>
                </c:pt>
                <c:pt idx="28">
                  <c:v>36.395587364439962</c:v>
                </c:pt>
                <c:pt idx="29">
                  <c:v>37.752885196004172</c:v>
                </c:pt>
                <c:pt idx="30">
                  <c:v>38.081751209809227</c:v>
                </c:pt>
                <c:pt idx="31">
                  <c:v>39.060592246542001</c:v>
                </c:pt>
                <c:pt idx="32">
                  <c:v>39.265769845741488</c:v>
                </c:pt>
                <c:pt idx="33">
                  <c:v>40.336792558086017</c:v>
                </c:pt>
                <c:pt idx="34">
                  <c:v>39.783525904284943</c:v>
                </c:pt>
                <c:pt idx="35">
                  <c:v>39.765483086159293</c:v>
                </c:pt>
                <c:pt idx="36">
                  <c:v>38.781443935187781</c:v>
                </c:pt>
                <c:pt idx="37">
                  <c:v>38.157887231044697</c:v>
                </c:pt>
                <c:pt idx="38">
                  <c:v>37.647231945939893</c:v>
                </c:pt>
                <c:pt idx="39">
                  <c:v>36.68359852633057</c:v>
                </c:pt>
                <c:pt idx="40">
                  <c:v>35.930948571763111</c:v>
                </c:pt>
                <c:pt idx="41">
                  <c:v>34.574065850800253</c:v>
                </c:pt>
                <c:pt idx="42">
                  <c:v>32.314409811318001</c:v>
                </c:pt>
                <c:pt idx="43">
                  <c:v>32.655567106788112</c:v>
                </c:pt>
                <c:pt idx="44">
                  <c:v>30.0098678923232</c:v>
                </c:pt>
                <c:pt idx="45">
                  <c:v>30.303934325002047</c:v>
                </c:pt>
                <c:pt idx="46">
                  <c:v>27.440186050198463</c:v>
                </c:pt>
                <c:pt idx="47">
                  <c:v>28.056277092252458</c:v>
                </c:pt>
                <c:pt idx="48">
                  <c:v>25.312964282808935</c:v>
                </c:pt>
                <c:pt idx="49">
                  <c:v>24.93736906238064</c:v>
                </c:pt>
                <c:pt idx="50">
                  <c:v>22.718380074227753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61-44F1-A1D4-8DFE662C9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2503451793707463"/>
          <c:y val="0.3444328703703704"/>
          <c:w val="0.16565153917891104"/>
          <c:h val="0.334652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81575720595644E-2"/>
          <c:y val="5.5212553689404496E-2"/>
          <c:w val="0.62879898618821994"/>
          <c:h val="0.8474559383450678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Data'!$D$440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Data'!$W$440:$AV$440</c15:sqref>
                  </c15:fullRef>
                </c:ext>
              </c:extLst>
              <c:f>'Talnagögn | Numerical Data'!$W$440:$AO$440</c:f>
              <c:numCache>
                <c:formatCode>0</c:formatCode>
                <c:ptCount val="19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990.98126629758121</c:v>
                </c:pt>
                <c:pt idx="3">
                  <c:v>1556.7584922170536</c:v>
                </c:pt>
                <c:pt idx="4">
                  <c:v>1393.4018646112659</c:v>
                </c:pt>
                <c:pt idx="5">
                  <c:v>1391.9209450624717</c:v>
                </c:pt>
                <c:pt idx="6">
                  <c:v>1281.3105455922127</c:v>
                </c:pt>
                <c:pt idx="7">
                  <c:v>1328.7342410906138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</c:v>
                </c:pt>
                <c:pt idx="12">
                  <c:v>1385.559079923195</c:v>
                </c:pt>
                <c:pt idx="13">
                  <c:v>1382.5326490562106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F5-4CBE-9AE8-C5193EE4711A}"/>
            </c:ext>
          </c:extLst>
        </c:ser>
        <c:ser>
          <c:idx val="1"/>
          <c:order val="1"/>
          <c:tx>
            <c:strRef>
              <c:f>'Talnagögn | Numerical Data'!$D$439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Data'!$W$439:$AV$439</c15:sqref>
                  </c15:fullRef>
                </c:ext>
              </c:extLst>
              <c:f>'Talnagögn | Numerical Data'!$W$439:$AO$439</c:f>
              <c:numCache>
                <c:formatCode>0</c:formatCode>
                <c:ptCount val="19"/>
                <c:pt idx="0">
                  <c:v>376.83593000640002</c:v>
                </c:pt>
                <c:pt idx="1">
                  <c:v>378.67314290880006</c:v>
                </c:pt>
                <c:pt idx="2">
                  <c:v>398.15671910400005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369.7000336512001</c:v>
                </c:pt>
                <c:pt idx="6">
                  <c:v>377.47027440484715</c:v>
                </c:pt>
                <c:pt idx="7">
                  <c:v>410.12313323066928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400.91750131306247</c:v>
                </c:pt>
                <c:pt idx="11">
                  <c:v>405.16545580981278</c:v>
                </c:pt>
                <c:pt idx="12">
                  <c:v>428.32083524965424</c:v>
                </c:pt>
                <c:pt idx="13">
                  <c:v>452.2433647004662</c:v>
                </c:pt>
                <c:pt idx="14">
                  <c:v>428.79341747368807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F5-4CBE-9AE8-C5193EE4711A}"/>
            </c:ext>
          </c:extLst>
        </c:ser>
        <c:ser>
          <c:idx val="0"/>
          <c:order val="2"/>
          <c:tx>
            <c:strRef>
              <c:f>'Talnagögn | Numerical Data'!$D$438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Data'!$W$438:$AV$438</c15:sqref>
                  </c15:fullRef>
                </c:ext>
              </c:extLst>
              <c:f>'Talnagögn | Numerical Data'!$W$438:$AO$438</c:f>
              <c:numCache>
                <c:formatCode>0</c:formatCode>
                <c:ptCount val="19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25.460353461473332</c:v>
                </c:pt>
                <c:pt idx="3">
                  <c:v>25.08300522269333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22.110419334540001</c:v>
                </c:pt>
                <c:pt idx="7">
                  <c:v>16.003616755494086</c:v>
                </c:pt>
                <c:pt idx="8">
                  <c:v>11.370694227316061</c:v>
                </c:pt>
                <c:pt idx="9" formatCode="0.0">
                  <c:v>7.989149136368459</c:v>
                </c:pt>
                <c:pt idx="10" formatCode="0.0">
                  <c:v>7.8797282683219994</c:v>
                </c:pt>
                <c:pt idx="11">
                  <c:v>12.421143917972499</c:v>
                </c:pt>
                <c:pt idx="12">
                  <c:v>10.9135797336974</c:v>
                </c:pt>
                <c:pt idx="13">
                  <c:v>12.178335297197659</c:v>
                </c:pt>
                <c:pt idx="14">
                  <c:v>10.857899999999999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7.6184954038819539</c:v>
                </c:pt>
                <c:pt idx="18" formatCode="0.0">
                  <c:v>5.5265801624558328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F5-4CBE-9AE8-C5193EE47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0544238779148612E-3"/>
              <c:y val="0.184204159231051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68345589541017"/>
          <c:y val="0.24113429170587811"/>
          <c:w val="0.2734465622275547"/>
          <c:h val="0.44927312357470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5.2217124187002348E-2"/>
          <c:w val="0.62952255531487511"/>
          <c:h val="0.85047983574489872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Data'!$D$440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Data'!$W$440:$AV$440</c15:sqref>
                  </c15:fullRef>
                </c:ext>
              </c:extLst>
              <c:f>'Talnagögn | Numerical Data'!$W$440:$AO$440</c:f>
              <c:numCache>
                <c:formatCode>0</c:formatCode>
                <c:ptCount val="19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990.98126629758121</c:v>
                </c:pt>
                <c:pt idx="3">
                  <c:v>1556.7584922170536</c:v>
                </c:pt>
                <c:pt idx="4">
                  <c:v>1393.4018646112659</c:v>
                </c:pt>
                <c:pt idx="5">
                  <c:v>1391.9209450624717</c:v>
                </c:pt>
                <c:pt idx="6">
                  <c:v>1281.3105455922127</c:v>
                </c:pt>
                <c:pt idx="7">
                  <c:v>1328.7342410906138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</c:v>
                </c:pt>
                <c:pt idx="12">
                  <c:v>1385.559079923195</c:v>
                </c:pt>
                <c:pt idx="13">
                  <c:v>1382.5326490562106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A0-4C5B-93BB-E57164DD8614}"/>
            </c:ext>
          </c:extLst>
        </c:ser>
        <c:ser>
          <c:idx val="1"/>
          <c:order val="1"/>
          <c:tx>
            <c:strRef>
              <c:f>'Talnagögn | Numerical Data'!$D$439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Data'!$W$439:$AV$439</c15:sqref>
                  </c15:fullRef>
                </c:ext>
              </c:extLst>
              <c:f>'Talnagögn | Numerical Data'!$W$439:$AO$439</c:f>
              <c:numCache>
                <c:formatCode>0</c:formatCode>
                <c:ptCount val="19"/>
                <c:pt idx="0">
                  <c:v>376.83593000640002</c:v>
                </c:pt>
                <c:pt idx="1">
                  <c:v>378.67314290880006</c:v>
                </c:pt>
                <c:pt idx="2">
                  <c:v>398.15671910400005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369.7000336512001</c:v>
                </c:pt>
                <c:pt idx="6">
                  <c:v>377.47027440484715</c:v>
                </c:pt>
                <c:pt idx="7">
                  <c:v>410.12313323066928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400.91750131306247</c:v>
                </c:pt>
                <c:pt idx="11">
                  <c:v>405.16545580981278</c:v>
                </c:pt>
                <c:pt idx="12">
                  <c:v>428.32083524965424</c:v>
                </c:pt>
                <c:pt idx="13">
                  <c:v>452.2433647004662</c:v>
                </c:pt>
                <c:pt idx="14">
                  <c:v>428.79341747368807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A0-4C5B-93BB-E57164DD8614}"/>
            </c:ext>
          </c:extLst>
        </c:ser>
        <c:ser>
          <c:idx val="0"/>
          <c:order val="2"/>
          <c:tx>
            <c:strRef>
              <c:f>'Talnagögn | Numerical Data'!$D$438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Data'!$W$438:$AV$438</c15:sqref>
                  </c15:fullRef>
                </c:ext>
              </c:extLst>
              <c:f>'Talnagögn | Numerical Data'!$W$438:$AO$438</c:f>
              <c:numCache>
                <c:formatCode>0</c:formatCode>
                <c:ptCount val="19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25.460353461473332</c:v>
                </c:pt>
                <c:pt idx="3">
                  <c:v>25.08300522269333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22.110419334540001</c:v>
                </c:pt>
                <c:pt idx="7">
                  <c:v>16.003616755494086</c:v>
                </c:pt>
                <c:pt idx="8">
                  <c:v>11.370694227316061</c:v>
                </c:pt>
                <c:pt idx="9" formatCode="0.0">
                  <c:v>7.989149136368459</c:v>
                </c:pt>
                <c:pt idx="10" formatCode="0.0">
                  <c:v>7.8797282683219994</c:v>
                </c:pt>
                <c:pt idx="11">
                  <c:v>12.421143917972499</c:v>
                </c:pt>
                <c:pt idx="12">
                  <c:v>10.9135797336974</c:v>
                </c:pt>
                <c:pt idx="13">
                  <c:v>12.178335297197659</c:v>
                </c:pt>
                <c:pt idx="14">
                  <c:v>10.857899999999999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7.6184954038819539</c:v>
                </c:pt>
                <c:pt idx="18" formatCode="0.0">
                  <c:v>5.5265801624558328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A0-4C5B-93BB-E57164DD8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1.021819459008579E-3"/>
              <c:y val="0.176414935082339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106546475840206"/>
          <c:y val="0.34823005514605082"/>
          <c:w val="0.26723048896459656"/>
          <c:h val="0.335374466022747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5.2217136371527612E-2"/>
          <c:w val="0.6277817854058062"/>
          <c:h val="0.8504800341988197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Data'!$D$440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Data'!$W$440:$AV$440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990.98126629758121</c:v>
                </c:pt>
                <c:pt idx="3">
                  <c:v>1556.7584922170536</c:v>
                </c:pt>
                <c:pt idx="4">
                  <c:v>1393.4018646112659</c:v>
                </c:pt>
                <c:pt idx="5">
                  <c:v>1391.9209450624717</c:v>
                </c:pt>
                <c:pt idx="6">
                  <c:v>1281.3105455922127</c:v>
                </c:pt>
                <c:pt idx="7">
                  <c:v>1328.7342410906138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</c:v>
                </c:pt>
                <c:pt idx="12">
                  <c:v>1385.559079923195</c:v>
                </c:pt>
                <c:pt idx="13">
                  <c:v>1382.5326490562106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B-4258-83F8-3BA6629EA137}"/>
            </c:ext>
          </c:extLst>
        </c:ser>
        <c:ser>
          <c:idx val="1"/>
          <c:order val="1"/>
          <c:tx>
            <c:strRef>
              <c:f>'Talnagögn | Numerical Data'!$D$439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Data'!$W$439:$AV$439</c:f>
              <c:numCache>
                <c:formatCode>0</c:formatCode>
                <c:ptCount val="26"/>
                <c:pt idx="0">
                  <c:v>376.83593000640002</c:v>
                </c:pt>
                <c:pt idx="1">
                  <c:v>378.67314290880006</c:v>
                </c:pt>
                <c:pt idx="2">
                  <c:v>398.15671910400005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369.7000336512001</c:v>
                </c:pt>
                <c:pt idx="6">
                  <c:v>377.47027440484715</c:v>
                </c:pt>
                <c:pt idx="7">
                  <c:v>410.12313323066928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400.91750131306247</c:v>
                </c:pt>
                <c:pt idx="11">
                  <c:v>405.16545580981278</c:v>
                </c:pt>
                <c:pt idx="12">
                  <c:v>428.32083524965424</c:v>
                </c:pt>
                <c:pt idx="13">
                  <c:v>452.2433647004662</c:v>
                </c:pt>
                <c:pt idx="14">
                  <c:v>428.79341747368807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1B-4258-83F8-3BA6629EA137}"/>
            </c:ext>
          </c:extLst>
        </c:ser>
        <c:ser>
          <c:idx val="0"/>
          <c:order val="2"/>
          <c:tx>
            <c:strRef>
              <c:f>'Talnagögn | Numerical Data'!$D$438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Data'!$W$438:$AV$438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25.460353461473332</c:v>
                </c:pt>
                <c:pt idx="3">
                  <c:v>25.08300522269333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22.110419334540001</c:v>
                </c:pt>
                <c:pt idx="7">
                  <c:v>16.003616755494086</c:v>
                </c:pt>
                <c:pt idx="8">
                  <c:v>11.370694227316061</c:v>
                </c:pt>
                <c:pt idx="9" formatCode="0.0">
                  <c:v>7.989149136368459</c:v>
                </c:pt>
                <c:pt idx="10" formatCode="0.0">
                  <c:v>7.8797282683219994</c:v>
                </c:pt>
                <c:pt idx="11">
                  <c:v>12.421143917972499</c:v>
                </c:pt>
                <c:pt idx="12">
                  <c:v>10.9135797336974</c:v>
                </c:pt>
                <c:pt idx="13">
                  <c:v>12.178335297197659</c:v>
                </c:pt>
                <c:pt idx="14">
                  <c:v>10.857899999999999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7.6184954038819539</c:v>
                </c:pt>
                <c:pt idx="18" formatCode="0.0">
                  <c:v>5.5265801624558328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1B-4258-83F8-3BA6629EA137}"/>
            </c:ext>
          </c:extLst>
        </c:ser>
        <c:ser>
          <c:idx val="3"/>
          <c:order val="3"/>
          <c:tx>
            <c:v>Ál WEM</c:v>
          </c:tx>
          <c:spPr>
            <a:solidFill>
              <a:srgbClr val="41A86E">
                <a:alpha val="20000"/>
              </a:srgbClr>
            </a:solidFill>
            <a:ln>
              <a:noFill/>
              <a:prstDash val="dash"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1B-4258-83F8-3BA6629EA137}"/>
              </c:ext>
            </c:extLst>
          </c:dPt>
          <c:val>
            <c:numRef>
              <c:f>'Talnagögn | Numerical Data'!$W$446:$BU$446</c:f>
              <c:numCache>
                <c:formatCode>0</c:formatCode>
                <c:ptCount val="51"/>
                <c:pt idx="18">
                  <c:v>1402.649641668688</c:v>
                </c:pt>
                <c:pt idx="19">
                  <c:v>1377.4793564608005</c:v>
                </c:pt>
                <c:pt idx="20">
                  <c:v>1394.8783001218731</c:v>
                </c:pt>
                <c:pt idx="21">
                  <c:v>1409.43658526847</c:v>
                </c:pt>
                <c:pt idx="22">
                  <c:v>1416.9733435902692</c:v>
                </c:pt>
                <c:pt idx="23">
                  <c:v>1423.7231203717954</c:v>
                </c:pt>
                <c:pt idx="24">
                  <c:v>1423.3960232396453</c:v>
                </c:pt>
                <c:pt idx="25">
                  <c:v>1423.3960232396453</c:v>
                </c:pt>
                <c:pt idx="26">
                  <c:v>1423.3960232396453</c:v>
                </c:pt>
                <c:pt idx="27">
                  <c:v>1424.2805786697431</c:v>
                </c:pt>
                <c:pt idx="28">
                  <c:v>1423.3960232396453</c:v>
                </c:pt>
                <c:pt idx="29">
                  <c:v>1423.3960232396453</c:v>
                </c:pt>
                <c:pt idx="30">
                  <c:v>1423.3960232396453</c:v>
                </c:pt>
                <c:pt idx="31">
                  <c:v>1424.2805786697431</c:v>
                </c:pt>
                <c:pt idx="32">
                  <c:v>1423.3960232396453</c:v>
                </c:pt>
                <c:pt idx="33">
                  <c:v>1423.3960232396453</c:v>
                </c:pt>
                <c:pt idx="34">
                  <c:v>1423.3960232396453</c:v>
                </c:pt>
                <c:pt idx="35">
                  <c:v>1424.2805786697431</c:v>
                </c:pt>
                <c:pt idx="36">
                  <c:v>1423.3960232396453</c:v>
                </c:pt>
                <c:pt idx="37">
                  <c:v>1423.3960232396453</c:v>
                </c:pt>
                <c:pt idx="38">
                  <c:v>1423.3960232396453</c:v>
                </c:pt>
                <c:pt idx="39">
                  <c:v>1424.2805786697431</c:v>
                </c:pt>
                <c:pt idx="40">
                  <c:v>1423.3960232396453</c:v>
                </c:pt>
                <c:pt idx="41">
                  <c:v>1423.3960232396453</c:v>
                </c:pt>
                <c:pt idx="42">
                  <c:v>1423.3960232396453</c:v>
                </c:pt>
                <c:pt idx="43">
                  <c:v>1424.2805786697431</c:v>
                </c:pt>
                <c:pt idx="44">
                  <c:v>1423.3960232396453</c:v>
                </c:pt>
                <c:pt idx="45">
                  <c:v>1423.3960232396453</c:v>
                </c:pt>
                <c:pt idx="46">
                  <c:v>1423.3960232396453</c:v>
                </c:pt>
                <c:pt idx="47">
                  <c:v>1424.2805786697431</c:v>
                </c:pt>
                <c:pt idx="48">
                  <c:v>1423.3960232396453</c:v>
                </c:pt>
                <c:pt idx="49">
                  <c:v>1423.3960232396453</c:v>
                </c:pt>
                <c:pt idx="50">
                  <c:v>1423.3960232396453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1B-4258-83F8-3BA6629EA137}"/>
            </c:ext>
          </c:extLst>
        </c:ser>
        <c:ser>
          <c:idx val="4"/>
          <c:order val="4"/>
          <c:tx>
            <c:v>Kísil WEM</c:v>
          </c:tx>
          <c:spPr>
            <a:solidFill>
              <a:srgbClr val="0073B4">
                <a:alpha val="20000"/>
              </a:srgbClr>
            </a:solidFill>
            <a:ln>
              <a:noFill/>
              <a:prstDash val="dash"/>
            </a:ln>
            <a:effectLst/>
          </c:spPr>
          <c:invertIfNegative val="0"/>
          <c:val>
            <c:numRef>
              <c:f>'Talnagögn | Numerical Data'!$W$445:$BU$445</c:f>
              <c:numCache>
                <c:formatCode>0</c:formatCode>
                <c:ptCount val="51"/>
                <c:pt idx="18">
                  <c:v>404.35243266231652</c:v>
                </c:pt>
                <c:pt idx="19">
                  <c:v>455.23752886399569</c:v>
                </c:pt>
                <c:pt idx="20">
                  <c:v>450.23752886399569</c:v>
                </c:pt>
                <c:pt idx="21">
                  <c:v>445.23752886399569</c:v>
                </c:pt>
                <c:pt idx="22">
                  <c:v>440.23752886399569</c:v>
                </c:pt>
                <c:pt idx="23">
                  <c:v>435.23752886399569</c:v>
                </c:pt>
                <c:pt idx="24">
                  <c:v>435.23752886399569</c:v>
                </c:pt>
                <c:pt idx="25">
                  <c:v>435.23752886399569</c:v>
                </c:pt>
                <c:pt idx="26">
                  <c:v>435.23752886399569</c:v>
                </c:pt>
                <c:pt idx="27">
                  <c:v>435.23752886399569</c:v>
                </c:pt>
                <c:pt idx="28">
                  <c:v>435.23752886399569</c:v>
                </c:pt>
                <c:pt idx="29">
                  <c:v>435.23752886399569</c:v>
                </c:pt>
                <c:pt idx="30">
                  <c:v>435.23752886399569</c:v>
                </c:pt>
                <c:pt idx="31">
                  <c:v>435.23752886399569</c:v>
                </c:pt>
                <c:pt idx="32">
                  <c:v>435.23752886399569</c:v>
                </c:pt>
                <c:pt idx="33">
                  <c:v>435.23752886399569</c:v>
                </c:pt>
                <c:pt idx="34">
                  <c:v>435.23752886399569</c:v>
                </c:pt>
                <c:pt idx="35">
                  <c:v>435.23752886399569</c:v>
                </c:pt>
                <c:pt idx="36">
                  <c:v>435.23752886399569</c:v>
                </c:pt>
                <c:pt idx="37">
                  <c:v>435.23752886399569</c:v>
                </c:pt>
                <c:pt idx="38">
                  <c:v>435.23752886399569</c:v>
                </c:pt>
                <c:pt idx="39">
                  <c:v>435.23752886399569</c:v>
                </c:pt>
                <c:pt idx="40">
                  <c:v>435.23752886399569</c:v>
                </c:pt>
                <c:pt idx="41">
                  <c:v>435.23752886399569</c:v>
                </c:pt>
                <c:pt idx="42">
                  <c:v>435.23752886399569</c:v>
                </c:pt>
                <c:pt idx="43">
                  <c:v>435.23752886399569</c:v>
                </c:pt>
                <c:pt idx="44">
                  <c:v>435.23752886399569</c:v>
                </c:pt>
                <c:pt idx="45">
                  <c:v>435.23752886399569</c:v>
                </c:pt>
                <c:pt idx="46">
                  <c:v>435.23752886399569</c:v>
                </c:pt>
                <c:pt idx="47">
                  <c:v>435.23752886399569</c:v>
                </c:pt>
                <c:pt idx="48">
                  <c:v>435.23752886399569</c:v>
                </c:pt>
                <c:pt idx="49">
                  <c:v>435.23752886399569</c:v>
                </c:pt>
                <c:pt idx="50">
                  <c:v>435.23752886399569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1B-4258-83F8-3BA6629EA137}"/>
            </c:ext>
          </c:extLst>
        </c:ser>
        <c:ser>
          <c:idx val="5"/>
          <c:order val="5"/>
          <c:tx>
            <c:v>Eldsneytis stationary WEM</c:v>
          </c:tx>
          <c:spPr>
            <a:solidFill>
              <a:srgbClr val="EBE10F">
                <a:alpha val="20000"/>
              </a:srgbClr>
            </a:solidFill>
            <a:ln>
              <a:solidFill>
                <a:schemeClr val="accent4"/>
              </a:solidFill>
              <a:prstDash val="dash"/>
            </a:ln>
            <a:effectLst/>
          </c:spPr>
          <c:invertIfNegative val="0"/>
          <c:val>
            <c:numRef>
              <c:f>'Talnagögn | Numerical Data'!$W$444:$BU$444</c:f>
              <c:numCache>
                <c:formatCode>0</c:formatCode>
                <c:ptCount val="51"/>
                <c:pt idx="18">
                  <c:v>5.5265801624558328</c:v>
                </c:pt>
                <c:pt idx="19" formatCode="0.0">
                  <c:v>5.9774962404947036</c:v>
                </c:pt>
                <c:pt idx="20" formatCode="0.0">
                  <c:v>5.9604972681777069</c:v>
                </c:pt>
                <c:pt idx="21" formatCode="0.0">
                  <c:v>5.8723134285056915</c:v>
                </c:pt>
                <c:pt idx="22" formatCode="0.0">
                  <c:v>5.8001293737452899</c:v>
                </c:pt>
                <c:pt idx="23" formatCode="0.0">
                  <c:v>5.7305190318262493</c:v>
                </c:pt>
                <c:pt idx="24" formatCode="0.0">
                  <c:v>5.66218618763242</c:v>
                </c:pt>
                <c:pt idx="25" formatCode="0.0">
                  <c:v>5.588338800334415</c:v>
                </c:pt>
                <c:pt idx="26" formatCode="0.0">
                  <c:v>5.5035624594340149</c:v>
                </c:pt>
                <c:pt idx="27" formatCode="0.0">
                  <c:v>5.4113549825202796</c:v>
                </c:pt>
                <c:pt idx="28" formatCode="0.0">
                  <c:v>5.3070322823604492</c:v>
                </c:pt>
                <c:pt idx="29" formatCode="0.0">
                  <c:v>5.1910832656528898</c:v>
                </c:pt>
                <c:pt idx="30" formatCode="0.0">
                  <c:v>5.0705226085097053</c:v>
                </c:pt>
                <c:pt idx="31" formatCode="0.0">
                  <c:v>4.9464473109395435</c:v>
                </c:pt>
                <c:pt idx="32" formatCode="0.0">
                  <c:v>4.8151995479848857</c:v>
                </c:pt>
                <c:pt idx="33" formatCode="0.0">
                  <c:v>4.6767015894348862</c:v>
                </c:pt>
                <c:pt idx="34" formatCode="0.0">
                  <c:v>4.5307343833543303</c:v>
                </c:pt>
                <c:pt idx="35" formatCode="0.0">
                  <c:v>4.3773753702483749</c:v>
                </c:pt>
                <c:pt idx="36" formatCode="0.0">
                  <c:v>4.2305444993597341</c:v>
                </c:pt>
                <c:pt idx="37" formatCode="0.0">
                  <c:v>4.0735345114552102</c:v>
                </c:pt>
                <c:pt idx="38" formatCode="0.0">
                  <c:v>3.9092129605419412</c:v>
                </c:pt>
                <c:pt idx="39" formatCode="0.0">
                  <c:v>3.7373887554717484</c:v>
                </c:pt>
                <c:pt idx="40" formatCode="0.0">
                  <c:v>3.5580999824983355</c:v>
                </c:pt>
                <c:pt idx="41" formatCode="0.0">
                  <c:v>3.3711499308105157</c:v>
                </c:pt>
                <c:pt idx="42" formatCode="0.0">
                  <c:v>3.1734381859339242</c:v>
                </c:pt>
                <c:pt idx="43" formatCode="0.0">
                  <c:v>2.964847138526713</c:v>
                </c:pt>
                <c:pt idx="44" formatCode="0.0">
                  <c:v>2.7481905138465388</c:v>
                </c:pt>
                <c:pt idx="45" formatCode="0.0">
                  <c:v>2.5234582951356868</c:v>
                </c:pt>
                <c:pt idx="46" formatCode="0.0">
                  <c:v>2.2874933851888173</c:v>
                </c:pt>
                <c:pt idx="47" formatCode="0.0">
                  <c:v>2.0431611763221524</c:v>
                </c:pt>
                <c:pt idx="48" formatCode="0.0">
                  <c:v>1.7873283767423327</c:v>
                </c:pt>
                <c:pt idx="49" formatCode="0.0">
                  <c:v>1.5229312642571462</c:v>
                </c:pt>
                <c:pt idx="50" formatCode="0.0">
                  <c:v>1.2438495898778457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81B-4258-83F8-3BA6629EA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1701609347017159E-5"/>
              <c:y val="0.17542889066067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72208118616373318"/>
          <c:y val="0.32386210677853766"/>
          <c:w val="0.27183288666721261"/>
          <c:h val="0.345395373354810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6.1107522806991339E-2"/>
          <c:w val="0.63054377799339656"/>
          <c:h val="0.841589647763356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Data'!$D$440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Data'!$W$440:$AV$440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990.98126629758121</c:v>
                </c:pt>
                <c:pt idx="3">
                  <c:v>1556.7584922170536</c:v>
                </c:pt>
                <c:pt idx="4">
                  <c:v>1393.4018646112659</c:v>
                </c:pt>
                <c:pt idx="5">
                  <c:v>1391.9209450624717</c:v>
                </c:pt>
                <c:pt idx="6">
                  <c:v>1281.3105455922127</c:v>
                </c:pt>
                <c:pt idx="7">
                  <c:v>1328.7342410906138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</c:v>
                </c:pt>
                <c:pt idx="12">
                  <c:v>1385.559079923195</c:v>
                </c:pt>
                <c:pt idx="13">
                  <c:v>1382.5326490562106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B-4377-B856-86683145BEC5}"/>
            </c:ext>
          </c:extLst>
        </c:ser>
        <c:ser>
          <c:idx val="1"/>
          <c:order val="1"/>
          <c:tx>
            <c:strRef>
              <c:f>'Talnagögn | Numerical Data'!$D$439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Data'!$W$439:$AV$439</c:f>
              <c:numCache>
                <c:formatCode>0</c:formatCode>
                <c:ptCount val="26"/>
                <c:pt idx="0">
                  <c:v>376.83593000640002</c:v>
                </c:pt>
                <c:pt idx="1">
                  <c:v>378.67314290880006</c:v>
                </c:pt>
                <c:pt idx="2">
                  <c:v>398.15671910400005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369.7000336512001</c:v>
                </c:pt>
                <c:pt idx="6">
                  <c:v>377.47027440484715</c:v>
                </c:pt>
                <c:pt idx="7">
                  <c:v>410.12313323066928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400.91750131306247</c:v>
                </c:pt>
                <c:pt idx="11">
                  <c:v>405.16545580981278</c:v>
                </c:pt>
                <c:pt idx="12">
                  <c:v>428.32083524965424</c:v>
                </c:pt>
                <c:pt idx="13">
                  <c:v>452.2433647004662</c:v>
                </c:pt>
                <c:pt idx="14">
                  <c:v>428.79341747368807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CB-4377-B856-86683145BEC5}"/>
            </c:ext>
          </c:extLst>
        </c:ser>
        <c:ser>
          <c:idx val="0"/>
          <c:order val="2"/>
          <c:tx>
            <c:strRef>
              <c:f>'Talnagögn | Numerical Data'!$D$438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Data'!$W$438:$AV$438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25.460353461473332</c:v>
                </c:pt>
                <c:pt idx="3">
                  <c:v>25.08300522269333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22.110419334540001</c:v>
                </c:pt>
                <c:pt idx="7">
                  <c:v>16.003616755494086</c:v>
                </c:pt>
                <c:pt idx="8">
                  <c:v>11.370694227316061</c:v>
                </c:pt>
                <c:pt idx="9" formatCode="0.0">
                  <c:v>7.989149136368459</c:v>
                </c:pt>
                <c:pt idx="10" formatCode="0.0">
                  <c:v>7.8797282683219994</c:v>
                </c:pt>
                <c:pt idx="11">
                  <c:v>12.421143917972499</c:v>
                </c:pt>
                <c:pt idx="12">
                  <c:v>10.9135797336974</c:v>
                </c:pt>
                <c:pt idx="13">
                  <c:v>12.178335297197659</c:v>
                </c:pt>
                <c:pt idx="14">
                  <c:v>10.857899999999999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7.6184954038819539</c:v>
                </c:pt>
                <c:pt idx="18" formatCode="0.0">
                  <c:v>5.5265801624558328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CB-4377-B856-86683145BEC5}"/>
            </c:ext>
          </c:extLst>
        </c:ser>
        <c:ser>
          <c:idx val="3"/>
          <c:order val="3"/>
          <c:tx>
            <c:v>Ál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Data'!$W$446:$BU$446</c:f>
              <c:numCache>
                <c:formatCode>0</c:formatCode>
                <c:ptCount val="51"/>
                <c:pt idx="18">
                  <c:v>1402.649641668688</c:v>
                </c:pt>
                <c:pt idx="19">
                  <c:v>1377.4793564608005</c:v>
                </c:pt>
                <c:pt idx="20">
                  <c:v>1394.8783001218731</c:v>
                </c:pt>
                <c:pt idx="21">
                  <c:v>1409.43658526847</c:v>
                </c:pt>
                <c:pt idx="22">
                  <c:v>1416.9733435902692</c:v>
                </c:pt>
                <c:pt idx="23">
                  <c:v>1423.7231203717954</c:v>
                </c:pt>
                <c:pt idx="24">
                  <c:v>1423.3960232396453</c:v>
                </c:pt>
                <c:pt idx="25">
                  <c:v>1423.3960232396453</c:v>
                </c:pt>
                <c:pt idx="26">
                  <c:v>1423.3960232396453</c:v>
                </c:pt>
                <c:pt idx="27">
                  <c:v>1424.2805786697431</c:v>
                </c:pt>
                <c:pt idx="28">
                  <c:v>1423.3960232396453</c:v>
                </c:pt>
                <c:pt idx="29">
                  <c:v>1423.3960232396453</c:v>
                </c:pt>
                <c:pt idx="30">
                  <c:v>1423.3960232396453</c:v>
                </c:pt>
                <c:pt idx="31">
                  <c:v>1424.2805786697431</c:v>
                </c:pt>
                <c:pt idx="32">
                  <c:v>1423.3960232396453</c:v>
                </c:pt>
                <c:pt idx="33">
                  <c:v>1423.3960232396453</c:v>
                </c:pt>
                <c:pt idx="34">
                  <c:v>1423.3960232396453</c:v>
                </c:pt>
                <c:pt idx="35">
                  <c:v>1424.2805786697431</c:v>
                </c:pt>
                <c:pt idx="36">
                  <c:v>1423.3960232396453</c:v>
                </c:pt>
                <c:pt idx="37">
                  <c:v>1423.3960232396453</c:v>
                </c:pt>
                <c:pt idx="38">
                  <c:v>1423.3960232396453</c:v>
                </c:pt>
                <c:pt idx="39">
                  <c:v>1424.2805786697431</c:v>
                </c:pt>
                <c:pt idx="40">
                  <c:v>1423.3960232396453</c:v>
                </c:pt>
                <c:pt idx="41">
                  <c:v>1423.3960232396453</c:v>
                </c:pt>
                <c:pt idx="42">
                  <c:v>1423.3960232396453</c:v>
                </c:pt>
                <c:pt idx="43">
                  <c:v>1424.2805786697431</c:v>
                </c:pt>
                <c:pt idx="44">
                  <c:v>1423.3960232396453</c:v>
                </c:pt>
                <c:pt idx="45">
                  <c:v>1423.3960232396453</c:v>
                </c:pt>
                <c:pt idx="46">
                  <c:v>1423.3960232396453</c:v>
                </c:pt>
                <c:pt idx="47">
                  <c:v>1424.2805786697431</c:v>
                </c:pt>
                <c:pt idx="48">
                  <c:v>1423.3960232396453</c:v>
                </c:pt>
                <c:pt idx="49">
                  <c:v>1423.3960232396453</c:v>
                </c:pt>
                <c:pt idx="50">
                  <c:v>1423.3960232396453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CB-4377-B856-86683145BEC5}"/>
            </c:ext>
          </c:extLst>
        </c:ser>
        <c:ser>
          <c:idx val="4"/>
          <c:order val="4"/>
          <c:tx>
            <c:v>Kísil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Data'!$W$445:$BU$445</c:f>
              <c:numCache>
                <c:formatCode>0</c:formatCode>
                <c:ptCount val="51"/>
                <c:pt idx="18">
                  <c:v>404.35243266231652</c:v>
                </c:pt>
                <c:pt idx="19">
                  <c:v>455.23752886399569</c:v>
                </c:pt>
                <c:pt idx="20">
                  <c:v>450.23752886399569</c:v>
                </c:pt>
                <c:pt idx="21">
                  <c:v>445.23752886399569</c:v>
                </c:pt>
                <c:pt idx="22">
                  <c:v>440.23752886399569</c:v>
                </c:pt>
                <c:pt idx="23">
                  <c:v>435.23752886399569</c:v>
                </c:pt>
                <c:pt idx="24">
                  <c:v>435.23752886399569</c:v>
                </c:pt>
                <c:pt idx="25">
                  <c:v>435.23752886399569</c:v>
                </c:pt>
                <c:pt idx="26">
                  <c:v>435.23752886399569</c:v>
                </c:pt>
                <c:pt idx="27">
                  <c:v>435.23752886399569</c:v>
                </c:pt>
                <c:pt idx="28">
                  <c:v>435.23752886399569</c:v>
                </c:pt>
                <c:pt idx="29">
                  <c:v>435.23752886399569</c:v>
                </c:pt>
                <c:pt idx="30">
                  <c:v>435.23752886399569</c:v>
                </c:pt>
                <c:pt idx="31">
                  <c:v>435.23752886399569</c:v>
                </c:pt>
                <c:pt idx="32">
                  <c:v>435.23752886399569</c:v>
                </c:pt>
                <c:pt idx="33">
                  <c:v>435.23752886399569</c:v>
                </c:pt>
                <c:pt idx="34">
                  <c:v>435.23752886399569</c:v>
                </c:pt>
                <c:pt idx="35">
                  <c:v>435.23752886399569</c:v>
                </c:pt>
                <c:pt idx="36">
                  <c:v>435.23752886399569</c:v>
                </c:pt>
                <c:pt idx="37">
                  <c:v>435.23752886399569</c:v>
                </c:pt>
                <c:pt idx="38">
                  <c:v>435.23752886399569</c:v>
                </c:pt>
                <c:pt idx="39">
                  <c:v>435.23752886399569</c:v>
                </c:pt>
                <c:pt idx="40">
                  <c:v>435.23752886399569</c:v>
                </c:pt>
                <c:pt idx="41">
                  <c:v>435.23752886399569</c:v>
                </c:pt>
                <c:pt idx="42">
                  <c:v>435.23752886399569</c:v>
                </c:pt>
                <c:pt idx="43">
                  <c:v>435.23752886399569</c:v>
                </c:pt>
                <c:pt idx="44">
                  <c:v>435.23752886399569</c:v>
                </c:pt>
                <c:pt idx="45">
                  <c:v>435.23752886399569</c:v>
                </c:pt>
                <c:pt idx="46">
                  <c:v>435.23752886399569</c:v>
                </c:pt>
                <c:pt idx="47">
                  <c:v>435.23752886399569</c:v>
                </c:pt>
                <c:pt idx="48">
                  <c:v>435.23752886399569</c:v>
                </c:pt>
                <c:pt idx="49">
                  <c:v>435.23752886399569</c:v>
                </c:pt>
                <c:pt idx="50">
                  <c:v>435.23752886399569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CB-4377-B856-86683145BEC5}"/>
            </c:ext>
          </c:extLst>
        </c:ser>
        <c:ser>
          <c:idx val="5"/>
          <c:order val="5"/>
          <c:tx>
            <c:v>Eldsneytis stationary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Data'!$W$444:$BU$444</c:f>
              <c:numCache>
                <c:formatCode>0</c:formatCode>
                <c:ptCount val="51"/>
                <c:pt idx="18">
                  <c:v>5.5265801624558328</c:v>
                </c:pt>
                <c:pt idx="19" formatCode="0.0">
                  <c:v>5.9774962404947036</c:v>
                </c:pt>
                <c:pt idx="20" formatCode="0.0">
                  <c:v>5.9604972681777069</c:v>
                </c:pt>
                <c:pt idx="21" formatCode="0.0">
                  <c:v>5.8723134285056915</c:v>
                </c:pt>
                <c:pt idx="22" formatCode="0.0">
                  <c:v>5.8001293737452899</c:v>
                </c:pt>
                <c:pt idx="23" formatCode="0.0">
                  <c:v>5.7305190318262493</c:v>
                </c:pt>
                <c:pt idx="24" formatCode="0.0">
                  <c:v>5.66218618763242</c:v>
                </c:pt>
                <c:pt idx="25" formatCode="0.0">
                  <c:v>5.588338800334415</c:v>
                </c:pt>
                <c:pt idx="26" formatCode="0.0">
                  <c:v>5.5035624594340149</c:v>
                </c:pt>
                <c:pt idx="27" formatCode="0.0">
                  <c:v>5.4113549825202796</c:v>
                </c:pt>
                <c:pt idx="28" formatCode="0.0">
                  <c:v>5.3070322823604492</c:v>
                </c:pt>
                <c:pt idx="29" formatCode="0.0">
                  <c:v>5.1910832656528898</c:v>
                </c:pt>
                <c:pt idx="30" formatCode="0.0">
                  <c:v>5.0705226085097053</c:v>
                </c:pt>
                <c:pt idx="31" formatCode="0.0">
                  <c:v>4.9464473109395435</c:v>
                </c:pt>
                <c:pt idx="32" formatCode="0.0">
                  <c:v>4.8151995479848857</c:v>
                </c:pt>
                <c:pt idx="33" formatCode="0.0">
                  <c:v>4.6767015894348862</c:v>
                </c:pt>
                <c:pt idx="34" formatCode="0.0">
                  <c:v>4.5307343833543303</c:v>
                </c:pt>
                <c:pt idx="35" formatCode="0.0">
                  <c:v>4.3773753702483749</c:v>
                </c:pt>
                <c:pt idx="36" formatCode="0.0">
                  <c:v>4.2305444993597341</c:v>
                </c:pt>
                <c:pt idx="37" formatCode="0.0">
                  <c:v>4.0735345114552102</c:v>
                </c:pt>
                <c:pt idx="38" formatCode="0.0">
                  <c:v>3.9092129605419412</c:v>
                </c:pt>
                <c:pt idx="39" formatCode="0.0">
                  <c:v>3.7373887554717484</c:v>
                </c:pt>
                <c:pt idx="40" formatCode="0.0">
                  <c:v>3.5580999824983355</c:v>
                </c:pt>
                <c:pt idx="41" formatCode="0.0">
                  <c:v>3.3711499308105157</c:v>
                </c:pt>
                <c:pt idx="42" formatCode="0.0">
                  <c:v>3.1734381859339242</c:v>
                </c:pt>
                <c:pt idx="43" formatCode="0.0">
                  <c:v>2.964847138526713</c:v>
                </c:pt>
                <c:pt idx="44" formatCode="0.0">
                  <c:v>2.7481905138465388</c:v>
                </c:pt>
                <c:pt idx="45" formatCode="0.0">
                  <c:v>2.5234582951356868</c:v>
                </c:pt>
                <c:pt idx="46" formatCode="0.0">
                  <c:v>2.2874933851888173</c:v>
                </c:pt>
                <c:pt idx="47" formatCode="0.0">
                  <c:v>2.0431611763221524</c:v>
                </c:pt>
                <c:pt idx="48" formatCode="0.0">
                  <c:v>1.7873283767423327</c:v>
                </c:pt>
                <c:pt idx="49" formatCode="0.0">
                  <c:v>1.5229312642571462</c:v>
                </c:pt>
                <c:pt idx="50" formatCode="0.0">
                  <c:v>1.2438495898778457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CB-4377-B856-86683145B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3493794562760436E-4"/>
              <c:y val="0.18738240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868530737897796"/>
          <c:y val="0.36865148445267809"/>
          <c:w val="0.27131469262102204"/>
          <c:h val="0.237029316258295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456611330396193E-2"/>
          <c:y val="5.0741898508067138E-2"/>
          <c:w val="0.63083140371843938"/>
          <c:h val="0.854867629829978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Data'!$E$440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Data'!$W$440:$AV$440</c15:sqref>
                  </c15:fullRef>
                </c:ext>
              </c:extLst>
              <c:f>'Talnagögn | Numerical Data'!$W$440:$AO$440</c:f>
              <c:numCache>
                <c:formatCode>0</c:formatCode>
                <c:ptCount val="19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990.98126629758121</c:v>
                </c:pt>
                <c:pt idx="3">
                  <c:v>1556.7584922170536</c:v>
                </c:pt>
                <c:pt idx="4">
                  <c:v>1393.4018646112659</c:v>
                </c:pt>
                <c:pt idx="5">
                  <c:v>1391.9209450624717</c:v>
                </c:pt>
                <c:pt idx="6">
                  <c:v>1281.3105455922127</c:v>
                </c:pt>
                <c:pt idx="7">
                  <c:v>1328.7342410906138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</c:v>
                </c:pt>
                <c:pt idx="12">
                  <c:v>1385.559079923195</c:v>
                </c:pt>
                <c:pt idx="13">
                  <c:v>1382.5326490562106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1-4BA2-A8B3-105F9E99FC2B}"/>
            </c:ext>
          </c:extLst>
        </c:ser>
        <c:ser>
          <c:idx val="1"/>
          <c:order val="1"/>
          <c:tx>
            <c:strRef>
              <c:f>'Talnagögn | Numerical Data'!$E$439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Data'!$W$439:$AV$439</c15:sqref>
                  </c15:fullRef>
                </c:ext>
              </c:extLst>
              <c:f>'Talnagögn | Numerical Data'!$W$439:$AO$439</c:f>
              <c:numCache>
                <c:formatCode>0</c:formatCode>
                <c:ptCount val="19"/>
                <c:pt idx="0">
                  <c:v>376.83593000640002</c:v>
                </c:pt>
                <c:pt idx="1">
                  <c:v>378.67314290880006</c:v>
                </c:pt>
                <c:pt idx="2">
                  <c:v>398.15671910400005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369.7000336512001</c:v>
                </c:pt>
                <c:pt idx="6">
                  <c:v>377.47027440484715</c:v>
                </c:pt>
                <c:pt idx="7">
                  <c:v>410.12313323066928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400.91750131306247</c:v>
                </c:pt>
                <c:pt idx="11">
                  <c:v>405.16545580981278</c:v>
                </c:pt>
                <c:pt idx="12">
                  <c:v>428.32083524965424</c:v>
                </c:pt>
                <c:pt idx="13">
                  <c:v>452.2433647004662</c:v>
                </c:pt>
                <c:pt idx="14">
                  <c:v>428.79341747368807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1-4BA2-A8B3-105F9E99FC2B}"/>
            </c:ext>
          </c:extLst>
        </c:ser>
        <c:ser>
          <c:idx val="0"/>
          <c:order val="2"/>
          <c:tx>
            <c:strRef>
              <c:f>'Talnagögn | Numerical Data'!$E$438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Data'!$W$438:$AV$438</c15:sqref>
                  </c15:fullRef>
                </c:ext>
              </c:extLst>
              <c:f>'Talnagögn | Numerical Data'!$W$438:$AO$438</c:f>
              <c:numCache>
                <c:formatCode>0</c:formatCode>
                <c:ptCount val="19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25.460353461473332</c:v>
                </c:pt>
                <c:pt idx="3">
                  <c:v>25.08300522269333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22.110419334540001</c:v>
                </c:pt>
                <c:pt idx="7">
                  <c:v>16.003616755494086</c:v>
                </c:pt>
                <c:pt idx="8">
                  <c:v>11.370694227316061</c:v>
                </c:pt>
                <c:pt idx="9" formatCode="0.0">
                  <c:v>7.989149136368459</c:v>
                </c:pt>
                <c:pt idx="10" formatCode="0.0">
                  <c:v>7.8797282683219994</c:v>
                </c:pt>
                <c:pt idx="11">
                  <c:v>12.421143917972499</c:v>
                </c:pt>
                <c:pt idx="12">
                  <c:v>10.9135797336974</c:v>
                </c:pt>
                <c:pt idx="13">
                  <c:v>12.178335297197659</c:v>
                </c:pt>
                <c:pt idx="14">
                  <c:v>10.857899999999999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7.6184954038819539</c:v>
                </c:pt>
                <c:pt idx="18" formatCode="0.0">
                  <c:v>5.5265801624558328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B1-4BA2-A8B3-105F9E99F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5.1980694104156796E-4"/>
              <c:y val="0.271164610022079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9300569767145"/>
          <c:y val="0.32572273965233178"/>
          <c:w val="0.25898897675464022"/>
          <c:h val="0.351344160138081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12787574954678E-2"/>
          <c:y val="3.1321163443337054E-2"/>
          <c:w val="0.54196894643105353"/>
          <c:h val="0.88463319150996933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Data'!$E$440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Data'!$W$440:$AV$440</c15:sqref>
                  </c15:fullRef>
                </c:ext>
              </c:extLst>
              <c:f>'Talnagögn | Numerical Data'!$W$440:$AO$440</c:f>
              <c:numCache>
                <c:formatCode>0</c:formatCode>
                <c:ptCount val="19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990.98126629758121</c:v>
                </c:pt>
                <c:pt idx="3">
                  <c:v>1556.7584922170536</c:v>
                </c:pt>
                <c:pt idx="4">
                  <c:v>1393.4018646112659</c:v>
                </c:pt>
                <c:pt idx="5">
                  <c:v>1391.9209450624717</c:v>
                </c:pt>
                <c:pt idx="6">
                  <c:v>1281.3105455922127</c:v>
                </c:pt>
                <c:pt idx="7">
                  <c:v>1328.7342410906138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</c:v>
                </c:pt>
                <c:pt idx="12">
                  <c:v>1385.559079923195</c:v>
                </c:pt>
                <c:pt idx="13">
                  <c:v>1382.5326490562106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6-4FF5-A0AE-BF012B257E79}"/>
            </c:ext>
          </c:extLst>
        </c:ser>
        <c:ser>
          <c:idx val="1"/>
          <c:order val="1"/>
          <c:tx>
            <c:strRef>
              <c:f>'Talnagögn | Numerical Data'!$E$439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Data'!$W$439:$AV$439</c15:sqref>
                  </c15:fullRef>
                </c:ext>
              </c:extLst>
              <c:f>'Talnagögn | Numerical Data'!$W$439:$AO$439</c:f>
              <c:numCache>
                <c:formatCode>0</c:formatCode>
                <c:ptCount val="19"/>
                <c:pt idx="0">
                  <c:v>376.83593000640002</c:v>
                </c:pt>
                <c:pt idx="1">
                  <c:v>378.67314290880006</c:v>
                </c:pt>
                <c:pt idx="2">
                  <c:v>398.15671910400005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369.7000336512001</c:v>
                </c:pt>
                <c:pt idx="6">
                  <c:v>377.47027440484715</c:v>
                </c:pt>
                <c:pt idx="7">
                  <c:v>410.12313323066928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400.91750131306247</c:v>
                </c:pt>
                <c:pt idx="11">
                  <c:v>405.16545580981278</c:v>
                </c:pt>
                <c:pt idx="12">
                  <c:v>428.32083524965424</c:v>
                </c:pt>
                <c:pt idx="13">
                  <c:v>452.2433647004662</c:v>
                </c:pt>
                <c:pt idx="14">
                  <c:v>428.79341747368807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C6-4FF5-A0AE-BF012B257E79}"/>
            </c:ext>
          </c:extLst>
        </c:ser>
        <c:ser>
          <c:idx val="0"/>
          <c:order val="2"/>
          <c:tx>
            <c:strRef>
              <c:f>'Talnagögn | Numerical Data'!$E$438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Data'!$W$438:$AV$438</c15:sqref>
                  </c15:fullRef>
                </c:ext>
              </c:extLst>
              <c:f>'Talnagögn | Numerical Data'!$W$438:$AO$438</c:f>
              <c:numCache>
                <c:formatCode>0</c:formatCode>
                <c:ptCount val="19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25.460353461473332</c:v>
                </c:pt>
                <c:pt idx="3">
                  <c:v>25.08300522269333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22.110419334540001</c:v>
                </c:pt>
                <c:pt idx="7">
                  <c:v>16.003616755494086</c:v>
                </c:pt>
                <c:pt idx="8">
                  <c:v>11.370694227316061</c:v>
                </c:pt>
                <c:pt idx="9" formatCode="0.0">
                  <c:v>7.989149136368459</c:v>
                </c:pt>
                <c:pt idx="10" formatCode="0.0">
                  <c:v>7.8797282683219994</c:v>
                </c:pt>
                <c:pt idx="11">
                  <c:v>12.421143917972499</c:v>
                </c:pt>
                <c:pt idx="12">
                  <c:v>10.9135797336974</c:v>
                </c:pt>
                <c:pt idx="13">
                  <c:v>12.178335297197659</c:v>
                </c:pt>
                <c:pt idx="14">
                  <c:v>10.857899999999999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7.6184954038819539</c:v>
                </c:pt>
                <c:pt idx="18" formatCode="0.0">
                  <c:v>5.5265801624558328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C6-4FF5-A0AE-BF012B257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5096527983596915E-3"/>
              <c:y val="0.245656606846990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118361133112511"/>
          <c:y val="0.39558362357848059"/>
          <c:w val="0.32508310437295368"/>
          <c:h val="0.216566587144079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0.10852292946238348"/>
          <c:w val="0.58591938147271683"/>
          <c:h val="0.79417416501448834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Data'!$E$440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Data'!$W$440:$AV$440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990.98126629758121</c:v>
                </c:pt>
                <c:pt idx="3">
                  <c:v>1556.7584922170536</c:v>
                </c:pt>
                <c:pt idx="4">
                  <c:v>1393.4018646112659</c:v>
                </c:pt>
                <c:pt idx="5">
                  <c:v>1391.9209450624717</c:v>
                </c:pt>
                <c:pt idx="6">
                  <c:v>1281.3105455922127</c:v>
                </c:pt>
                <c:pt idx="7">
                  <c:v>1328.7342410906138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</c:v>
                </c:pt>
                <c:pt idx="12">
                  <c:v>1385.559079923195</c:v>
                </c:pt>
                <c:pt idx="13">
                  <c:v>1382.5326490562106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0-4234-97C6-3929290FFFAF}"/>
            </c:ext>
          </c:extLst>
        </c:ser>
        <c:ser>
          <c:idx val="1"/>
          <c:order val="1"/>
          <c:tx>
            <c:strRef>
              <c:f>'Talnagögn | Numerical Data'!$E$439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Data'!$W$439:$AV$439</c:f>
              <c:numCache>
                <c:formatCode>0</c:formatCode>
                <c:ptCount val="26"/>
                <c:pt idx="0">
                  <c:v>376.83593000640002</c:v>
                </c:pt>
                <c:pt idx="1">
                  <c:v>378.67314290880006</c:v>
                </c:pt>
                <c:pt idx="2">
                  <c:v>398.15671910400005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369.7000336512001</c:v>
                </c:pt>
                <c:pt idx="6">
                  <c:v>377.47027440484715</c:v>
                </c:pt>
                <c:pt idx="7">
                  <c:v>410.12313323066928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400.91750131306247</c:v>
                </c:pt>
                <c:pt idx="11">
                  <c:v>405.16545580981278</c:v>
                </c:pt>
                <c:pt idx="12">
                  <c:v>428.32083524965424</c:v>
                </c:pt>
                <c:pt idx="13">
                  <c:v>452.2433647004662</c:v>
                </c:pt>
                <c:pt idx="14">
                  <c:v>428.79341747368807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C0-4234-97C6-3929290FFFAF}"/>
            </c:ext>
          </c:extLst>
        </c:ser>
        <c:ser>
          <c:idx val="0"/>
          <c:order val="2"/>
          <c:tx>
            <c:strRef>
              <c:f>'Talnagögn | Numerical Data'!$E$438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Data'!$W$438:$AV$438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25.460353461473332</c:v>
                </c:pt>
                <c:pt idx="3">
                  <c:v>25.08300522269333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22.110419334540001</c:v>
                </c:pt>
                <c:pt idx="7">
                  <c:v>16.003616755494086</c:v>
                </c:pt>
                <c:pt idx="8">
                  <c:v>11.370694227316061</c:v>
                </c:pt>
                <c:pt idx="9" formatCode="0.0">
                  <c:v>7.989149136368459</c:v>
                </c:pt>
                <c:pt idx="10" formatCode="0.0">
                  <c:v>7.8797282683219994</c:v>
                </c:pt>
                <c:pt idx="11">
                  <c:v>12.421143917972499</c:v>
                </c:pt>
                <c:pt idx="12">
                  <c:v>10.9135797336974</c:v>
                </c:pt>
                <c:pt idx="13">
                  <c:v>12.178335297197659</c:v>
                </c:pt>
                <c:pt idx="14">
                  <c:v>10.857899999999999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7.6184954038819539</c:v>
                </c:pt>
                <c:pt idx="18" formatCode="0.0">
                  <c:v>5.5265801624558328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C0-4234-97C6-3929290FFFAF}"/>
            </c:ext>
          </c:extLst>
        </c:ser>
        <c:ser>
          <c:idx val="3"/>
          <c:order val="3"/>
          <c:tx>
            <c:v>Ál WEM</c:v>
          </c:tx>
          <c:spPr>
            <a:solidFill>
              <a:srgbClr val="41A86E">
                <a:alpha val="20000"/>
              </a:srgb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C0-4234-97C6-3929290FFFAF}"/>
              </c:ext>
            </c:extLst>
          </c:dPt>
          <c:val>
            <c:numRef>
              <c:f>'Talnagögn | Numerical Data'!$W$446:$BU$446</c:f>
              <c:numCache>
                <c:formatCode>0</c:formatCode>
                <c:ptCount val="51"/>
                <c:pt idx="18">
                  <c:v>1402.649641668688</c:v>
                </c:pt>
                <c:pt idx="19">
                  <c:v>1377.4793564608005</c:v>
                </c:pt>
                <c:pt idx="20">
                  <c:v>1394.8783001218731</c:v>
                </c:pt>
                <c:pt idx="21">
                  <c:v>1409.43658526847</c:v>
                </c:pt>
                <c:pt idx="22">
                  <c:v>1416.9733435902692</c:v>
                </c:pt>
                <c:pt idx="23">
                  <c:v>1423.7231203717954</c:v>
                </c:pt>
                <c:pt idx="24">
                  <c:v>1423.3960232396453</c:v>
                </c:pt>
                <c:pt idx="25">
                  <c:v>1423.3960232396453</c:v>
                </c:pt>
                <c:pt idx="26">
                  <c:v>1423.3960232396453</c:v>
                </c:pt>
                <c:pt idx="27">
                  <c:v>1424.2805786697431</c:v>
                </c:pt>
                <c:pt idx="28">
                  <c:v>1423.3960232396453</c:v>
                </c:pt>
                <c:pt idx="29">
                  <c:v>1423.3960232396453</c:v>
                </c:pt>
                <c:pt idx="30">
                  <c:v>1423.3960232396453</c:v>
                </c:pt>
                <c:pt idx="31">
                  <c:v>1424.2805786697431</c:v>
                </c:pt>
                <c:pt idx="32">
                  <c:v>1423.3960232396453</c:v>
                </c:pt>
                <c:pt idx="33">
                  <c:v>1423.3960232396453</c:v>
                </c:pt>
                <c:pt idx="34">
                  <c:v>1423.3960232396453</c:v>
                </c:pt>
                <c:pt idx="35">
                  <c:v>1424.2805786697431</c:v>
                </c:pt>
                <c:pt idx="36">
                  <c:v>1423.3960232396453</c:v>
                </c:pt>
                <c:pt idx="37">
                  <c:v>1423.3960232396453</c:v>
                </c:pt>
                <c:pt idx="38">
                  <c:v>1423.3960232396453</c:v>
                </c:pt>
                <c:pt idx="39">
                  <c:v>1424.2805786697431</c:v>
                </c:pt>
                <c:pt idx="40">
                  <c:v>1423.3960232396453</c:v>
                </c:pt>
                <c:pt idx="41">
                  <c:v>1423.3960232396453</c:v>
                </c:pt>
                <c:pt idx="42">
                  <c:v>1423.3960232396453</c:v>
                </c:pt>
                <c:pt idx="43">
                  <c:v>1424.2805786697431</c:v>
                </c:pt>
                <c:pt idx="44">
                  <c:v>1423.3960232396453</c:v>
                </c:pt>
                <c:pt idx="45">
                  <c:v>1423.3960232396453</c:v>
                </c:pt>
                <c:pt idx="46">
                  <c:v>1423.3960232396453</c:v>
                </c:pt>
                <c:pt idx="47">
                  <c:v>1424.2805786697431</c:v>
                </c:pt>
                <c:pt idx="48">
                  <c:v>1423.3960232396453</c:v>
                </c:pt>
                <c:pt idx="49">
                  <c:v>1423.3960232396453</c:v>
                </c:pt>
                <c:pt idx="50">
                  <c:v>1423.3960232396453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C0-4234-97C6-3929290FFFAF}"/>
            </c:ext>
          </c:extLst>
        </c:ser>
        <c:ser>
          <c:idx val="4"/>
          <c:order val="4"/>
          <c:tx>
            <c:v>Kísil WEM</c:v>
          </c:tx>
          <c:spPr>
            <a:solidFill>
              <a:srgbClr val="0073B4">
                <a:alpha val="20000"/>
              </a:srgbClr>
            </a:solidFill>
            <a:ln>
              <a:noFill/>
            </a:ln>
            <a:effectLst/>
          </c:spPr>
          <c:invertIfNegative val="0"/>
          <c:val>
            <c:numRef>
              <c:f>'Talnagögn | Numerical Data'!$W$445:$BU$445</c:f>
              <c:numCache>
                <c:formatCode>0</c:formatCode>
                <c:ptCount val="51"/>
                <c:pt idx="18">
                  <c:v>404.35243266231652</c:v>
                </c:pt>
                <c:pt idx="19">
                  <c:v>455.23752886399569</c:v>
                </c:pt>
                <c:pt idx="20">
                  <c:v>450.23752886399569</c:v>
                </c:pt>
                <c:pt idx="21">
                  <c:v>445.23752886399569</c:v>
                </c:pt>
                <c:pt idx="22">
                  <c:v>440.23752886399569</c:v>
                </c:pt>
                <c:pt idx="23">
                  <c:v>435.23752886399569</c:v>
                </c:pt>
                <c:pt idx="24">
                  <c:v>435.23752886399569</c:v>
                </c:pt>
                <c:pt idx="25">
                  <c:v>435.23752886399569</c:v>
                </c:pt>
                <c:pt idx="26">
                  <c:v>435.23752886399569</c:v>
                </c:pt>
                <c:pt idx="27">
                  <c:v>435.23752886399569</c:v>
                </c:pt>
                <c:pt idx="28">
                  <c:v>435.23752886399569</c:v>
                </c:pt>
                <c:pt idx="29">
                  <c:v>435.23752886399569</c:v>
                </c:pt>
                <c:pt idx="30">
                  <c:v>435.23752886399569</c:v>
                </c:pt>
                <c:pt idx="31">
                  <c:v>435.23752886399569</c:v>
                </c:pt>
                <c:pt idx="32">
                  <c:v>435.23752886399569</c:v>
                </c:pt>
                <c:pt idx="33">
                  <c:v>435.23752886399569</c:v>
                </c:pt>
                <c:pt idx="34">
                  <c:v>435.23752886399569</c:v>
                </c:pt>
                <c:pt idx="35">
                  <c:v>435.23752886399569</c:v>
                </c:pt>
                <c:pt idx="36">
                  <c:v>435.23752886399569</c:v>
                </c:pt>
                <c:pt idx="37">
                  <c:v>435.23752886399569</c:v>
                </c:pt>
                <c:pt idx="38">
                  <c:v>435.23752886399569</c:v>
                </c:pt>
                <c:pt idx="39">
                  <c:v>435.23752886399569</c:v>
                </c:pt>
                <c:pt idx="40">
                  <c:v>435.23752886399569</c:v>
                </c:pt>
                <c:pt idx="41">
                  <c:v>435.23752886399569</c:v>
                </c:pt>
                <c:pt idx="42">
                  <c:v>435.23752886399569</c:v>
                </c:pt>
                <c:pt idx="43">
                  <c:v>435.23752886399569</c:v>
                </c:pt>
                <c:pt idx="44">
                  <c:v>435.23752886399569</c:v>
                </c:pt>
                <c:pt idx="45">
                  <c:v>435.23752886399569</c:v>
                </c:pt>
                <c:pt idx="46">
                  <c:v>435.23752886399569</c:v>
                </c:pt>
                <c:pt idx="47">
                  <c:v>435.23752886399569</c:v>
                </c:pt>
                <c:pt idx="48">
                  <c:v>435.23752886399569</c:v>
                </c:pt>
                <c:pt idx="49">
                  <c:v>435.23752886399569</c:v>
                </c:pt>
                <c:pt idx="50">
                  <c:v>435.23752886399569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C0-4234-97C6-3929290FFFAF}"/>
            </c:ext>
          </c:extLst>
        </c:ser>
        <c:ser>
          <c:idx val="5"/>
          <c:order val="5"/>
          <c:tx>
            <c:v>Eldsneytis stationary WEM</c:v>
          </c:tx>
          <c:spPr>
            <a:solidFill>
              <a:srgbClr val="EBE10F">
                <a:alpha val="20000"/>
              </a:srgbClr>
            </a:solidFill>
            <a:ln>
              <a:noFill/>
            </a:ln>
            <a:effectLst/>
          </c:spPr>
          <c:invertIfNegative val="0"/>
          <c:val>
            <c:numRef>
              <c:f>'Talnagögn | Numerical Data'!$W$444:$BU$444</c:f>
              <c:numCache>
                <c:formatCode>0</c:formatCode>
                <c:ptCount val="51"/>
                <c:pt idx="18">
                  <c:v>5.5265801624558328</c:v>
                </c:pt>
                <c:pt idx="19" formatCode="0.0">
                  <c:v>5.9774962404947036</c:v>
                </c:pt>
                <c:pt idx="20" formatCode="0.0">
                  <c:v>5.9604972681777069</c:v>
                </c:pt>
                <c:pt idx="21" formatCode="0.0">
                  <c:v>5.8723134285056915</c:v>
                </c:pt>
                <c:pt idx="22" formatCode="0.0">
                  <c:v>5.8001293737452899</c:v>
                </c:pt>
                <c:pt idx="23" formatCode="0.0">
                  <c:v>5.7305190318262493</c:v>
                </c:pt>
                <c:pt idx="24" formatCode="0.0">
                  <c:v>5.66218618763242</c:v>
                </c:pt>
                <c:pt idx="25" formatCode="0.0">
                  <c:v>5.588338800334415</c:v>
                </c:pt>
                <c:pt idx="26" formatCode="0.0">
                  <c:v>5.5035624594340149</c:v>
                </c:pt>
                <c:pt idx="27" formatCode="0.0">
                  <c:v>5.4113549825202796</c:v>
                </c:pt>
                <c:pt idx="28" formatCode="0.0">
                  <c:v>5.3070322823604492</c:v>
                </c:pt>
                <c:pt idx="29" formatCode="0.0">
                  <c:v>5.1910832656528898</c:v>
                </c:pt>
                <c:pt idx="30" formatCode="0.0">
                  <c:v>5.0705226085097053</c:v>
                </c:pt>
                <c:pt idx="31" formatCode="0.0">
                  <c:v>4.9464473109395435</c:v>
                </c:pt>
                <c:pt idx="32" formatCode="0.0">
                  <c:v>4.8151995479848857</c:v>
                </c:pt>
                <c:pt idx="33" formatCode="0.0">
                  <c:v>4.6767015894348862</c:v>
                </c:pt>
                <c:pt idx="34" formatCode="0.0">
                  <c:v>4.5307343833543303</c:v>
                </c:pt>
                <c:pt idx="35" formatCode="0.0">
                  <c:v>4.3773753702483749</c:v>
                </c:pt>
                <c:pt idx="36" formatCode="0.0">
                  <c:v>4.2305444993597341</c:v>
                </c:pt>
                <c:pt idx="37" formatCode="0.0">
                  <c:v>4.0735345114552102</c:v>
                </c:pt>
                <c:pt idx="38" formatCode="0.0">
                  <c:v>3.9092129605419412</c:v>
                </c:pt>
                <c:pt idx="39" formatCode="0.0">
                  <c:v>3.7373887554717484</c:v>
                </c:pt>
                <c:pt idx="40" formatCode="0.0">
                  <c:v>3.5580999824983355</c:v>
                </c:pt>
                <c:pt idx="41" formatCode="0.0">
                  <c:v>3.3711499308105157</c:v>
                </c:pt>
                <c:pt idx="42" formatCode="0.0">
                  <c:v>3.1734381859339242</c:v>
                </c:pt>
                <c:pt idx="43" formatCode="0.0">
                  <c:v>2.964847138526713</c:v>
                </c:pt>
                <c:pt idx="44" formatCode="0.0">
                  <c:v>2.7481905138465388</c:v>
                </c:pt>
                <c:pt idx="45" formatCode="0.0">
                  <c:v>2.5234582951356868</c:v>
                </c:pt>
                <c:pt idx="46" formatCode="0.0">
                  <c:v>2.2874933851888173</c:v>
                </c:pt>
                <c:pt idx="47" formatCode="0.0">
                  <c:v>2.0431611763221524</c:v>
                </c:pt>
                <c:pt idx="48" formatCode="0.0">
                  <c:v>1.7873283767423327</c:v>
                </c:pt>
                <c:pt idx="49" formatCode="0.0">
                  <c:v>1.5229312642571462</c:v>
                </c:pt>
                <c:pt idx="50" formatCode="0.0">
                  <c:v>1.2438495898778457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C0-4234-97C6-3929290FF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036513574604436E-3"/>
              <c:y val="0.2692019280742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70239549701749393"/>
          <c:y val="0.39080571810715387"/>
          <c:w val="0.29627889245769956"/>
          <c:h val="0.213776289684195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0.10852292946238348"/>
          <c:w val="0.57992376437230253"/>
          <c:h val="0.79417416501448834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Data'!$E$440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Data'!$W$440:$AV$440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990.98126629758121</c:v>
                </c:pt>
                <c:pt idx="3">
                  <c:v>1556.7584922170536</c:v>
                </c:pt>
                <c:pt idx="4">
                  <c:v>1393.4018646112659</c:v>
                </c:pt>
                <c:pt idx="5">
                  <c:v>1391.9209450624717</c:v>
                </c:pt>
                <c:pt idx="6">
                  <c:v>1281.3105455922127</c:v>
                </c:pt>
                <c:pt idx="7">
                  <c:v>1328.7342410906138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</c:v>
                </c:pt>
                <c:pt idx="12">
                  <c:v>1385.559079923195</c:v>
                </c:pt>
                <c:pt idx="13">
                  <c:v>1382.5326490562106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00-4B55-9E90-232CD5D98052}"/>
            </c:ext>
          </c:extLst>
        </c:ser>
        <c:ser>
          <c:idx val="1"/>
          <c:order val="1"/>
          <c:tx>
            <c:strRef>
              <c:f>'Talnagögn | Numerical Data'!$E$439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Data'!$W$439:$AV$439</c:f>
              <c:numCache>
                <c:formatCode>0</c:formatCode>
                <c:ptCount val="26"/>
                <c:pt idx="0">
                  <c:v>376.83593000640002</c:v>
                </c:pt>
                <c:pt idx="1">
                  <c:v>378.67314290880006</c:v>
                </c:pt>
                <c:pt idx="2">
                  <c:v>398.15671910400005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369.7000336512001</c:v>
                </c:pt>
                <c:pt idx="6">
                  <c:v>377.47027440484715</c:v>
                </c:pt>
                <c:pt idx="7">
                  <c:v>410.12313323066928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400.91750131306247</c:v>
                </c:pt>
                <c:pt idx="11">
                  <c:v>405.16545580981278</c:v>
                </c:pt>
                <c:pt idx="12">
                  <c:v>428.32083524965424</c:v>
                </c:pt>
                <c:pt idx="13">
                  <c:v>452.2433647004662</c:v>
                </c:pt>
                <c:pt idx="14">
                  <c:v>428.79341747368807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00-4B55-9E90-232CD5D98052}"/>
            </c:ext>
          </c:extLst>
        </c:ser>
        <c:ser>
          <c:idx val="0"/>
          <c:order val="2"/>
          <c:tx>
            <c:strRef>
              <c:f>'Talnagögn | Numerical Data'!$E$438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Data'!$W$438:$AV$438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25.460353461473332</c:v>
                </c:pt>
                <c:pt idx="3">
                  <c:v>25.08300522269333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22.110419334540001</c:v>
                </c:pt>
                <c:pt idx="7">
                  <c:v>16.003616755494086</c:v>
                </c:pt>
                <c:pt idx="8">
                  <c:v>11.370694227316061</c:v>
                </c:pt>
                <c:pt idx="9" formatCode="0.0">
                  <c:v>7.989149136368459</c:v>
                </c:pt>
                <c:pt idx="10" formatCode="0.0">
                  <c:v>7.8797282683219994</c:v>
                </c:pt>
                <c:pt idx="11">
                  <c:v>12.421143917972499</c:v>
                </c:pt>
                <c:pt idx="12">
                  <c:v>10.9135797336974</c:v>
                </c:pt>
                <c:pt idx="13">
                  <c:v>12.178335297197659</c:v>
                </c:pt>
                <c:pt idx="14">
                  <c:v>10.857899999999999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7.6184954038819539</c:v>
                </c:pt>
                <c:pt idx="18" formatCode="0.0">
                  <c:v>5.5265801624558328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00-4B55-9E90-232CD5D98052}"/>
            </c:ext>
          </c:extLst>
        </c:ser>
        <c:ser>
          <c:idx val="3"/>
          <c:order val="3"/>
          <c:tx>
            <c:v>Ál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Data'!$W$446:$BU$446</c:f>
              <c:numCache>
                <c:formatCode>0</c:formatCode>
                <c:ptCount val="51"/>
                <c:pt idx="18">
                  <c:v>1402.649641668688</c:v>
                </c:pt>
                <c:pt idx="19">
                  <c:v>1377.4793564608005</c:v>
                </c:pt>
                <c:pt idx="20">
                  <c:v>1394.8783001218731</c:v>
                </c:pt>
                <c:pt idx="21">
                  <c:v>1409.43658526847</c:v>
                </c:pt>
                <c:pt idx="22">
                  <c:v>1416.9733435902692</c:v>
                </c:pt>
                <c:pt idx="23">
                  <c:v>1423.7231203717954</c:v>
                </c:pt>
                <c:pt idx="24">
                  <c:v>1423.3960232396453</c:v>
                </c:pt>
                <c:pt idx="25">
                  <c:v>1423.3960232396453</c:v>
                </c:pt>
                <c:pt idx="26">
                  <c:v>1423.3960232396453</c:v>
                </c:pt>
                <c:pt idx="27">
                  <c:v>1424.2805786697431</c:v>
                </c:pt>
                <c:pt idx="28">
                  <c:v>1423.3960232396453</c:v>
                </c:pt>
                <c:pt idx="29">
                  <c:v>1423.3960232396453</c:v>
                </c:pt>
                <c:pt idx="30">
                  <c:v>1423.3960232396453</c:v>
                </c:pt>
                <c:pt idx="31">
                  <c:v>1424.2805786697431</c:v>
                </c:pt>
                <c:pt idx="32">
                  <c:v>1423.3960232396453</c:v>
                </c:pt>
                <c:pt idx="33">
                  <c:v>1423.3960232396453</c:v>
                </c:pt>
                <c:pt idx="34">
                  <c:v>1423.3960232396453</c:v>
                </c:pt>
                <c:pt idx="35">
                  <c:v>1424.2805786697431</c:v>
                </c:pt>
                <c:pt idx="36">
                  <c:v>1423.3960232396453</c:v>
                </c:pt>
                <c:pt idx="37">
                  <c:v>1423.3960232396453</c:v>
                </c:pt>
                <c:pt idx="38">
                  <c:v>1423.3960232396453</c:v>
                </c:pt>
                <c:pt idx="39">
                  <c:v>1424.2805786697431</c:v>
                </c:pt>
                <c:pt idx="40">
                  <c:v>1423.3960232396453</c:v>
                </c:pt>
                <c:pt idx="41">
                  <c:v>1423.3960232396453</c:v>
                </c:pt>
                <c:pt idx="42">
                  <c:v>1423.3960232396453</c:v>
                </c:pt>
                <c:pt idx="43">
                  <c:v>1424.2805786697431</c:v>
                </c:pt>
                <c:pt idx="44">
                  <c:v>1423.3960232396453</c:v>
                </c:pt>
                <c:pt idx="45">
                  <c:v>1423.3960232396453</c:v>
                </c:pt>
                <c:pt idx="46">
                  <c:v>1423.3960232396453</c:v>
                </c:pt>
                <c:pt idx="47">
                  <c:v>1424.2805786697431</c:v>
                </c:pt>
                <c:pt idx="48">
                  <c:v>1423.3960232396453</c:v>
                </c:pt>
                <c:pt idx="49">
                  <c:v>1423.3960232396453</c:v>
                </c:pt>
                <c:pt idx="50">
                  <c:v>1423.3960232396453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00-4B55-9E90-232CD5D98052}"/>
            </c:ext>
          </c:extLst>
        </c:ser>
        <c:ser>
          <c:idx val="4"/>
          <c:order val="4"/>
          <c:tx>
            <c:v>Kísil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Data'!$W$445:$BU$445</c:f>
              <c:numCache>
                <c:formatCode>0</c:formatCode>
                <c:ptCount val="51"/>
                <c:pt idx="18">
                  <c:v>404.35243266231652</c:v>
                </c:pt>
                <c:pt idx="19">
                  <c:v>455.23752886399569</c:v>
                </c:pt>
                <c:pt idx="20">
                  <c:v>450.23752886399569</c:v>
                </c:pt>
                <c:pt idx="21">
                  <c:v>445.23752886399569</c:v>
                </c:pt>
                <c:pt idx="22">
                  <c:v>440.23752886399569</c:v>
                </c:pt>
                <c:pt idx="23">
                  <c:v>435.23752886399569</c:v>
                </c:pt>
                <c:pt idx="24">
                  <c:v>435.23752886399569</c:v>
                </c:pt>
                <c:pt idx="25">
                  <c:v>435.23752886399569</c:v>
                </c:pt>
                <c:pt idx="26">
                  <c:v>435.23752886399569</c:v>
                </c:pt>
                <c:pt idx="27">
                  <c:v>435.23752886399569</c:v>
                </c:pt>
                <c:pt idx="28">
                  <c:v>435.23752886399569</c:v>
                </c:pt>
                <c:pt idx="29">
                  <c:v>435.23752886399569</c:v>
                </c:pt>
                <c:pt idx="30">
                  <c:v>435.23752886399569</c:v>
                </c:pt>
                <c:pt idx="31">
                  <c:v>435.23752886399569</c:v>
                </c:pt>
                <c:pt idx="32">
                  <c:v>435.23752886399569</c:v>
                </c:pt>
                <c:pt idx="33">
                  <c:v>435.23752886399569</c:v>
                </c:pt>
                <c:pt idx="34">
                  <c:v>435.23752886399569</c:v>
                </c:pt>
                <c:pt idx="35">
                  <c:v>435.23752886399569</c:v>
                </c:pt>
                <c:pt idx="36">
                  <c:v>435.23752886399569</c:v>
                </c:pt>
                <c:pt idx="37">
                  <c:v>435.23752886399569</c:v>
                </c:pt>
                <c:pt idx="38">
                  <c:v>435.23752886399569</c:v>
                </c:pt>
                <c:pt idx="39">
                  <c:v>435.23752886399569</c:v>
                </c:pt>
                <c:pt idx="40">
                  <c:v>435.23752886399569</c:v>
                </c:pt>
                <c:pt idx="41">
                  <c:v>435.23752886399569</c:v>
                </c:pt>
                <c:pt idx="42">
                  <c:v>435.23752886399569</c:v>
                </c:pt>
                <c:pt idx="43">
                  <c:v>435.23752886399569</c:v>
                </c:pt>
                <c:pt idx="44">
                  <c:v>435.23752886399569</c:v>
                </c:pt>
                <c:pt idx="45">
                  <c:v>435.23752886399569</c:v>
                </c:pt>
                <c:pt idx="46">
                  <c:v>435.23752886399569</c:v>
                </c:pt>
                <c:pt idx="47">
                  <c:v>435.23752886399569</c:v>
                </c:pt>
                <c:pt idx="48">
                  <c:v>435.23752886399569</c:v>
                </c:pt>
                <c:pt idx="49">
                  <c:v>435.23752886399569</c:v>
                </c:pt>
                <c:pt idx="50">
                  <c:v>435.23752886399569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00-4B55-9E90-232CD5D98052}"/>
            </c:ext>
          </c:extLst>
        </c:ser>
        <c:ser>
          <c:idx val="5"/>
          <c:order val="5"/>
          <c:tx>
            <c:v>Eldsneytis stationary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Data'!$W$444:$BU$444</c:f>
              <c:numCache>
                <c:formatCode>0</c:formatCode>
                <c:ptCount val="51"/>
                <c:pt idx="18">
                  <c:v>5.5265801624558328</c:v>
                </c:pt>
                <c:pt idx="19" formatCode="0.0">
                  <c:v>5.9774962404947036</c:v>
                </c:pt>
                <c:pt idx="20" formatCode="0.0">
                  <c:v>5.9604972681777069</c:v>
                </c:pt>
                <c:pt idx="21" formatCode="0.0">
                  <c:v>5.8723134285056915</c:v>
                </c:pt>
                <c:pt idx="22" formatCode="0.0">
                  <c:v>5.8001293737452899</c:v>
                </c:pt>
                <c:pt idx="23" formatCode="0.0">
                  <c:v>5.7305190318262493</c:v>
                </c:pt>
                <c:pt idx="24" formatCode="0.0">
                  <c:v>5.66218618763242</c:v>
                </c:pt>
                <c:pt idx="25" formatCode="0.0">
                  <c:v>5.588338800334415</c:v>
                </c:pt>
                <c:pt idx="26" formatCode="0.0">
                  <c:v>5.5035624594340149</c:v>
                </c:pt>
                <c:pt idx="27" formatCode="0.0">
                  <c:v>5.4113549825202796</c:v>
                </c:pt>
                <c:pt idx="28" formatCode="0.0">
                  <c:v>5.3070322823604492</c:v>
                </c:pt>
                <c:pt idx="29" formatCode="0.0">
                  <c:v>5.1910832656528898</c:v>
                </c:pt>
                <c:pt idx="30" formatCode="0.0">
                  <c:v>5.0705226085097053</c:v>
                </c:pt>
                <c:pt idx="31" formatCode="0.0">
                  <c:v>4.9464473109395435</c:v>
                </c:pt>
                <c:pt idx="32" formatCode="0.0">
                  <c:v>4.8151995479848857</c:v>
                </c:pt>
                <c:pt idx="33" formatCode="0.0">
                  <c:v>4.6767015894348862</c:v>
                </c:pt>
                <c:pt idx="34" formatCode="0.0">
                  <c:v>4.5307343833543303</c:v>
                </c:pt>
                <c:pt idx="35" formatCode="0.0">
                  <c:v>4.3773753702483749</c:v>
                </c:pt>
                <c:pt idx="36" formatCode="0.0">
                  <c:v>4.2305444993597341</c:v>
                </c:pt>
                <c:pt idx="37" formatCode="0.0">
                  <c:v>4.0735345114552102</c:v>
                </c:pt>
                <c:pt idx="38" formatCode="0.0">
                  <c:v>3.9092129605419412</c:v>
                </c:pt>
                <c:pt idx="39" formatCode="0.0">
                  <c:v>3.7373887554717484</c:v>
                </c:pt>
                <c:pt idx="40" formatCode="0.0">
                  <c:v>3.5580999824983355</c:v>
                </c:pt>
                <c:pt idx="41" formatCode="0.0">
                  <c:v>3.3711499308105157</c:v>
                </c:pt>
                <c:pt idx="42" formatCode="0.0">
                  <c:v>3.1734381859339242</c:v>
                </c:pt>
                <c:pt idx="43" formatCode="0.0">
                  <c:v>2.964847138526713</c:v>
                </c:pt>
                <c:pt idx="44" formatCode="0.0">
                  <c:v>2.7481905138465388</c:v>
                </c:pt>
                <c:pt idx="45" formatCode="0.0">
                  <c:v>2.5234582951356868</c:v>
                </c:pt>
                <c:pt idx="46" formatCode="0.0">
                  <c:v>2.2874933851888173</c:v>
                </c:pt>
                <c:pt idx="47" formatCode="0.0">
                  <c:v>2.0431611763221524</c:v>
                </c:pt>
                <c:pt idx="48" formatCode="0.0">
                  <c:v>1.7873283767423327</c:v>
                </c:pt>
                <c:pt idx="49" formatCode="0.0">
                  <c:v>1.5229312642571462</c:v>
                </c:pt>
                <c:pt idx="50" formatCode="0.0">
                  <c:v>1.2438495898778457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00-4B55-9E90-232CD5D9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036513574604436E-3"/>
              <c:y val="0.2692019280742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829574592885842"/>
          <c:y val="0.38530675609514003"/>
          <c:w val="0.30874301436757412"/>
          <c:h val="0.23652745698745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1">
                <a:solidFill>
                  <a:sysClr val="windowText" lastClr="000000"/>
                </a:solidFill>
              </a:rPr>
              <a:t>Alþjóða-</a:t>
            </a:r>
          </a:p>
          <a:p>
            <a:pPr>
              <a:defRPr/>
            </a:pPr>
            <a:r>
              <a:rPr lang="en-GB" sz="1400" b="1">
                <a:solidFill>
                  <a:sysClr val="windowText" lastClr="000000"/>
                </a:solidFill>
              </a:rPr>
              <a:t>samgöngur</a:t>
            </a:r>
          </a:p>
          <a:p>
            <a:pPr>
              <a:defRPr/>
            </a:pPr>
            <a:r>
              <a:rPr lang="en-GB" sz="1400" b="1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43004182337097457"/>
          <c:y val="0.4293195164658657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702245142470178"/>
          <c:y val="0.10953703703703704"/>
          <c:w val="0.45587852268583634"/>
          <c:h val="0.81032407407407403"/>
        </c:manualLayout>
      </c:layout>
      <c:doughnutChart>
        <c:varyColors val="1"/>
        <c:ser>
          <c:idx val="0"/>
          <c:order val="0"/>
          <c:spPr>
            <a:solidFill>
              <a:schemeClr val="tx1">
                <a:lumMod val="75000"/>
                <a:lumOff val="25000"/>
              </a:schemeClr>
            </a:solidFill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AAF-4A98-9BBB-CED3A1FEBC99}"/>
              </c:ext>
            </c:extLst>
          </c:dPt>
          <c:dPt>
            <c:idx val="1"/>
            <c:bubble3D val="0"/>
            <c:spPr>
              <a:solidFill>
                <a:schemeClr val="tx1">
                  <a:lumMod val="25000"/>
                  <a:lumOff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AAF-4A98-9BBB-CED3A1FEBC99}"/>
              </c:ext>
            </c:extLst>
          </c:dPt>
          <c:dLbls>
            <c:dLbl>
              <c:idx val="0"/>
              <c:layout>
                <c:manualLayout>
                  <c:x val="0.18512661388591087"/>
                  <c:y val="0.147594910137414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6B3E904-6246-4BF0-B525-62DDAA9C844C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3A16D0F-3CE6-432E-B94A-C77FF515AD1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C00EED7-8876-471F-8CA2-F7669CC05AF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AAF-4A98-9BBB-CED3A1FEBC99}"/>
                </c:ext>
              </c:extLst>
            </c:dLbl>
            <c:dLbl>
              <c:idx val="1"/>
              <c:layout>
                <c:manualLayout>
                  <c:x val="-0.20450323276579593"/>
                  <c:y val="-0.159709502798"/>
                </c:manualLayout>
              </c:layout>
              <c:tx>
                <c:rich>
                  <a:bodyPr/>
                  <a:lstStyle/>
                  <a:p>
                    <a:fld id="{AC3C7589-DE8E-4BED-81B0-6A23E9D1CD21}" type="CATEGORYNAME">
                      <a:rPr lang="en-US" sz="1000" b="1"/>
                      <a:pPr/>
                      <a:t>[CATEGORY NAME]</a:t>
                    </a:fld>
                    <a:endParaRPr lang="en-US" sz="1000" b="1" baseline="0"/>
                  </a:p>
                  <a:p>
                    <a:fld id="{78CC661D-84A4-40BD-965A-97A1964D361E}" type="VALUE">
                      <a:rPr lang="en-US" sz="1000"/>
                      <a:pPr/>
                      <a:t>[VALUE]</a:t>
                    </a:fld>
                    <a:r>
                      <a:rPr lang="en-US" sz="1000"/>
                      <a:t> þús.</a:t>
                    </a:r>
                    <a:r>
                      <a:rPr lang="en-US" sz="1000" baseline="0"/>
                      <a:t> tonn CO</a:t>
                    </a:r>
                    <a:r>
                      <a:rPr lang="en-US" sz="1000" baseline="-25000"/>
                      <a:t>2</a:t>
                    </a:r>
                    <a:r>
                      <a:rPr lang="en-US" sz="1000" baseline="0"/>
                      <a:t>-íg.</a:t>
                    </a:r>
                  </a:p>
                  <a:p>
                    <a:fld id="{B60F5778-ADB8-43D2-8D6D-22755D5038AE}" type="PERCENTAGE">
                      <a:rPr lang="en-US" sz="1000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6AAF-4A98-9BBB-CED3A1FEBC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Emissions'!$E$717:$E$718</c:f>
              <c:strCache>
                <c:ptCount val="2"/>
                <c:pt idx="0">
                  <c:v>Alþjóðaflug</c:v>
                </c:pt>
                <c:pt idx="1">
                  <c:v>Alþjóðasiglingar</c:v>
                </c:pt>
              </c:strCache>
            </c:strRef>
          </c:cat>
          <c:val>
            <c:numRef>
              <c:f>'Losun | Emissions'!$F$717:$F$718</c:f>
              <c:numCache>
                <c:formatCode>0</c:formatCode>
                <c:ptCount val="2"/>
                <c:pt idx="0">
                  <c:v>967.65275881202047</c:v>
                </c:pt>
                <c:pt idx="1">
                  <c:v>332.63504422233115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AF-4A98-9BBB-CED3A1FEB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6-6AAF-4A98-9BBB-CED3A1FEBC9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8-6AAF-4A98-9BBB-CED3A1FEBC9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'Losun | Emissions'!$E$717:$E$718</c15:sqref>
                        </c15:formulaRef>
                      </c:ext>
                    </c:extLst>
                    <c:strCache>
                      <c:ptCount val="2"/>
                      <c:pt idx="0">
                        <c:v>Alþjóðaflug</c:v>
                      </c:pt>
                      <c:pt idx="1">
                        <c:v>Alþjóðasiglingar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'Losun | Emissions'!$G$717:$G$718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6AAF-4A98-9BBB-CED3A1FEBC99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baseline="0"/>
              <a:t>Samfélagslosun</a:t>
            </a:r>
          </a:p>
          <a:p>
            <a:pPr>
              <a:defRPr sz="1800"/>
            </a:pPr>
            <a:r>
              <a:rPr lang="en-US" sz="1400" b="1" baseline="0"/>
              <a:t>Íslands</a:t>
            </a:r>
          </a:p>
          <a:p>
            <a:pPr>
              <a:defRPr sz="1800"/>
            </a:pPr>
            <a:r>
              <a:rPr lang="en-US" sz="1400" b="1" baseline="0"/>
              <a:t>2023</a:t>
            </a:r>
            <a:endParaRPr lang="en-US" sz="1400" b="1"/>
          </a:p>
        </c:rich>
      </c:tx>
      <c:layout>
        <c:manualLayout>
          <c:xMode val="edge"/>
          <c:yMode val="edge"/>
          <c:x val="0.43774008205564113"/>
          <c:y val="0.43307639783722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669105069199432"/>
          <c:y val="0.11140489372437863"/>
          <c:w val="0.45309461673467238"/>
          <c:h val="0.8052332111026110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5D1-46B3-97C4-2DEACDCD57B9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5D1-46B3-97C4-2DEACDCD57B9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5D1-46B3-97C4-2DEACDCD57B9}"/>
              </c:ext>
            </c:extLst>
          </c:dPt>
          <c:dPt>
            <c:idx val="3"/>
            <c:bubble3D val="0"/>
            <c:spPr>
              <a:solidFill>
                <a:srgbClr val="FF694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5D1-46B3-97C4-2DEACDCD57B9}"/>
              </c:ext>
            </c:extLst>
          </c:dPt>
          <c:dLbls>
            <c:dLbl>
              <c:idx val="0"/>
              <c:layout>
                <c:manualLayout>
                  <c:x val="0.1855054296017439"/>
                  <c:y val="-0.28737069836068946"/>
                </c:manualLayout>
              </c:layout>
              <c:tx>
                <c:rich>
                  <a:bodyPr/>
                  <a:lstStyle/>
                  <a:p>
                    <a:fld id="{EF358A12-7848-4F4B-910B-8F15F5E3ADF8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899337C7-7E6F-4FE2-BC1D-FB6BEDE88F9F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88CA0339-706C-48E9-8CFD-FBCBD0CCA339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104223865155264"/>
                      <c:h val="0.17173647180949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5D1-46B3-97C4-2DEACDCD57B9}"/>
                </c:ext>
              </c:extLst>
            </c:dLbl>
            <c:dLbl>
              <c:idx val="1"/>
              <c:layout>
                <c:manualLayout>
                  <c:x val="-0.25975666257813923"/>
                  <c:y val="0.1241566526388286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35ACBCB-B0F0-4156-A727-95261E6B80C5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825700C9-8AD1-45F6-8C62-04A081AA450B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/>
                    </a:pPr>
                    <a:fld id="{0F0766CF-4A92-47DD-8074-670807F588CF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646502882064899"/>
                      <c:h val="0.1840418062369467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5D1-46B3-97C4-2DEACDCD57B9}"/>
                </c:ext>
              </c:extLst>
            </c:dLbl>
            <c:dLbl>
              <c:idx val="2"/>
              <c:layout>
                <c:manualLayout>
                  <c:x val="-0.19719420547344491"/>
                  <c:y val="0"/>
                </c:manualLayout>
              </c:layout>
              <c:tx>
                <c:rich>
                  <a:bodyPr/>
                  <a:lstStyle/>
                  <a:p>
                    <a:fld id="{DC866E43-101D-4FD9-B63B-FA3BB5B81771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023CE37F-C8F8-4FFB-BA93-ABCC6E710D99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5CE097AB-229A-4CEC-AD11-6A0BFFB9F421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5D1-46B3-97C4-2DEACDCD57B9}"/>
                </c:ext>
              </c:extLst>
            </c:dLbl>
            <c:dLbl>
              <c:idx val="3"/>
              <c:layout>
                <c:manualLayout>
                  <c:x val="-0.29728520370617828"/>
                  <c:y val="-0.1761461830590566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A1C440-11D7-479E-A762-81C2D56AB521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8D42D979-B286-4B2D-8F62-5A169593B593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/>
                    </a:pPr>
                    <a:fld id="{8AB12B30-F991-4D27-A11B-62557EA12EE8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5D1-46B3-97C4-2DEACDCD57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'Talnagögn | Numerical Data'!$D$360:$D$363</c:f>
              <c:strCache>
                <c:ptCount val="4"/>
                <c:pt idx="0">
                  <c:v>Orka</c:v>
                </c:pt>
                <c:pt idx="1">
                  <c:v>Iðnaður og vörunotkun</c:v>
                </c:pt>
                <c:pt idx="2">
                  <c:v>Landbúnaður</c:v>
                </c:pt>
                <c:pt idx="3">
                  <c:v>Úrgangur</c:v>
                </c:pt>
              </c:strCache>
            </c:strRef>
          </c:cat>
          <c:val>
            <c:numRef>
              <c:f>'Skuldbindingar | Obligations'!$F$97:$F$100</c:f>
              <c:numCache>
                <c:formatCode>0</c:formatCode>
                <c:ptCount val="4"/>
                <c:pt idx="0">
                  <c:v>1746.627912740661</c:v>
                </c:pt>
                <c:pt idx="1">
                  <c:v>138.99420109361745</c:v>
                </c:pt>
                <c:pt idx="2">
                  <c:v>692.38040246203309</c:v>
                </c:pt>
                <c:pt idx="3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D1-46B3-97C4-2DEACDCD5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5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543747325512207E-2"/>
          <c:y val="3.2337962962962964E-2"/>
          <c:w val="0.6378304233663562"/>
          <c:h val="0.806901851851851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Data'!$D$309</c:f>
              <c:strCache>
                <c:ptCount val="1"/>
                <c:pt idx="0">
                  <c:v>Alþjóðaflug</c:v>
                </c:pt>
              </c:strCache>
            </c:strRef>
          </c:tx>
          <c:spPr>
            <a:solidFill>
              <a:schemeClr val="tx1">
                <a:lumMod val="90000"/>
                <a:lumOff val="1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Data'!$H$309:$AV$309</c15:sqref>
                  </c15:fullRef>
                </c:ext>
              </c:extLst>
              <c:f>'Talnagögn | Numerical Data'!$H$309:$AO$309</c:f>
              <c:numCache>
                <c:formatCode>0</c:formatCode>
                <c:ptCount val="34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4-4CB9-B4D6-8131C285D32A}"/>
            </c:ext>
          </c:extLst>
        </c:ser>
        <c:ser>
          <c:idx val="1"/>
          <c:order val="1"/>
          <c:tx>
            <c:strRef>
              <c:f>'Talnagögn | Numerical Data'!$D$310</c:f>
              <c:strCache>
                <c:ptCount val="1"/>
                <c:pt idx="0">
                  <c:v>Alþjóðasiglingar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Data'!$H$310:$AV$310</c15:sqref>
                  </c15:fullRef>
                </c:ext>
              </c:extLst>
              <c:f>'Talnagögn | Numerical Data'!$H$310:$AO$310</c:f>
              <c:numCache>
                <c:formatCode>0</c:formatCode>
                <c:ptCount val="34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14-4CB9-B4D6-8131C285D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10444872"/>
        <c:axId val="1010443072"/>
      </c:bar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7.763080491046463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828623899627833"/>
          <c:y val="0.4113148148148148"/>
          <c:w val="0.18478167117358163"/>
          <c:h val="0.159731481481481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Úrgangur</a:t>
            </a:r>
          </a:p>
          <a:p>
            <a:pPr>
              <a:defRPr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2023</a:t>
            </a:r>
          </a:p>
        </c:rich>
      </c:tx>
      <c:layout>
        <c:manualLayout>
          <c:xMode val="edge"/>
          <c:yMode val="edge"/>
          <c:x val="0.43340183983358249"/>
          <c:y val="0.4479938077666986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6823820735682591"/>
          <c:y val="8.778218758075601E-2"/>
          <c:w val="0.46817468818294744"/>
          <c:h val="0.8287549497436684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37D-4BC2-A809-763957829840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37D-4BC2-A809-763957829840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37D-4BC2-A809-76395782984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37D-4BC2-A809-763957829840}"/>
              </c:ext>
            </c:extLst>
          </c:dPt>
          <c:dLbls>
            <c:dLbl>
              <c:idx val="0"/>
              <c:layout>
                <c:manualLayout>
                  <c:x val="-0.21662760416666665"/>
                  <c:y val="-0.15581018518518519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Urðun úrgangs</a:t>
                    </a:r>
                  </a:p>
                  <a:p>
                    <a:r>
                      <a:rPr lang="en-US" sz="1100" b="0"/>
                      <a:t>200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100" b="0"/>
                  </a:p>
                  <a:p>
                    <a:r>
                      <a:rPr lang="en-US" sz="1100" b="0"/>
                      <a:t>86%</a:t>
                    </a:r>
                    <a:endParaRPr lang="en-US" b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37D-4BC2-A809-763957829840}"/>
                </c:ext>
              </c:extLst>
            </c:dLbl>
            <c:dLbl>
              <c:idx val="1"/>
              <c:layout>
                <c:manualLayout>
                  <c:x val="0.21985096155903969"/>
                  <c:y val="-0.2640127947448068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29A2C29-7F72-43F0-8632-8A29DB4860DA}" type="CATEGORYNAME">
                      <a:rPr lang="en-US" sz="1000" b="1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31AE877-A66B-4442-BACF-AA9B6FB8EA0F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6EFCD58-9F30-4E5D-97F0-78F3CB236A8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37D-4BC2-A809-763957829840}"/>
                </c:ext>
              </c:extLst>
            </c:dLbl>
            <c:dLbl>
              <c:idx val="2"/>
              <c:layout>
                <c:manualLayout>
                  <c:x val="0.2240385856637806"/>
                  <c:y val="-1.12244086296481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0204157-D6F6-4FD5-95A4-C8F38E63A8A8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D2C3F96-4904-4805-8DA0-52030DE51184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65A9E718-1933-4F6F-8EDD-AC8CEC1DFB29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342613053503304"/>
                      <c:h val="0.2203818568583360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37D-4BC2-A809-763957829840}"/>
                </c:ext>
              </c:extLst>
            </c:dLbl>
            <c:dLbl>
              <c:idx val="3"/>
              <c:layout>
                <c:manualLayout>
                  <c:x val="0.20709522125216104"/>
                  <c:y val="0.2457806713635198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CA2E5C-E3CE-43C4-952E-9A5CA21270F9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61225F9B-A1BF-4036-B034-D87DAEB6B9A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6C5897A-C03A-4867-9127-FEE5F84E254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723138020833334"/>
                      <c:h val="0.17474282407407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D37D-4BC2-A809-7639578298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Emissions'!$E$634:$E$637</c:f>
              <c:strCache>
                <c:ptCount val="4"/>
                <c:pt idx="0">
                  <c:v>Urðun úrgangs</c:v>
                </c:pt>
                <c:pt idx="1">
                  <c:v>Jarðgerð</c:v>
                </c:pt>
                <c:pt idx="2">
                  <c:v>Brennsla og opinn bruni</c:v>
                </c:pt>
                <c:pt idx="3">
                  <c:v>Meðhöndlun skólps</c:v>
                </c:pt>
              </c:strCache>
            </c:strRef>
          </c:cat>
          <c:val>
            <c:numRef>
              <c:f>'Losun | Emissions'!$F$634:$F$637</c:f>
              <c:numCache>
                <c:formatCode>0.0</c:formatCode>
                <c:ptCount val="4"/>
                <c:pt idx="0" formatCode="0">
                  <c:v>201.26070771553427</c:v>
                </c:pt>
                <c:pt idx="1">
                  <c:v>3.0298550013473684</c:v>
                </c:pt>
                <c:pt idx="2">
                  <c:v>6.8078014722938942</c:v>
                </c:pt>
                <c:pt idx="3" formatCode="0">
                  <c:v>22.076223064578009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37D-4BC2-A809-763957829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6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Waste</a:t>
            </a:r>
          </a:p>
          <a:p>
            <a:pPr>
              <a:defRPr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2023</a:t>
            </a:r>
          </a:p>
        </c:rich>
      </c:tx>
      <c:layout>
        <c:manualLayout>
          <c:xMode val="edge"/>
          <c:yMode val="edge"/>
          <c:x val="0.42531253395099822"/>
          <c:y val="0.4592868392375762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469965330256835"/>
          <c:y val="0.12447406173214517"/>
          <c:w val="0.45924172962921628"/>
          <c:h val="0.7786673323288251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E10-4F53-9479-E1F7A96C1DBC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E10-4F53-9479-E1F7A96C1DBC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E10-4F53-9479-E1F7A96C1DBC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E10-4F53-9479-E1F7A96C1DBC}"/>
              </c:ext>
            </c:extLst>
          </c:dPt>
          <c:dLbls>
            <c:dLbl>
              <c:idx val="0"/>
              <c:layout>
                <c:manualLayout>
                  <c:x val="-0.22038205450932077"/>
                  <c:y val="-0.13989556923638324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Solid</a:t>
                    </a:r>
                    <a:r>
                      <a:rPr lang="en-US" sz="1200" b="1" baseline="0"/>
                      <a:t> Waste Disposal on Land</a:t>
                    </a:r>
                    <a:endParaRPr lang="en-US" sz="1200" b="1"/>
                  </a:p>
                  <a:p>
                    <a:r>
                      <a:rPr lang="en-US" sz="1100" b="0"/>
                      <a:t>200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-eq.</a:t>
                    </a:r>
                    <a:endParaRPr lang="en-US" sz="1100" b="0"/>
                  </a:p>
                  <a:p>
                    <a:r>
                      <a:rPr lang="en-US" sz="1100" b="0"/>
                      <a:t>86%</a:t>
                    </a:r>
                    <a:endParaRPr lang="en-US" b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E10-4F53-9479-E1F7A96C1DBC}"/>
                </c:ext>
              </c:extLst>
            </c:dLbl>
            <c:dLbl>
              <c:idx val="1"/>
              <c:layout>
                <c:manualLayout>
                  <c:x val="0.22889110773931251"/>
                  <c:y val="-0.28945577106033765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1">
                        <a:solidFill>
                          <a:sysClr val="windowText" lastClr="000000"/>
                        </a:solidFill>
                      </a:rPr>
                      <a:t>Biological Treatment of Solid Waste</a:t>
                    </a:r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31AE877-A66B-4442-BACF-AA9B6FB8EA0F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-eq.</a:t>
                    </a:r>
                    <a:endParaRPr lang="en-US" sz="1000" b="1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 sz="1000" b="0">
                        <a:solidFill>
                          <a:sysClr val="windowText" lastClr="000000"/>
                        </a:solidFill>
                      </a:rPr>
                      <a:t>1.7%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936983251949479"/>
                      <c:h val="0.239658176466637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E10-4F53-9479-E1F7A96C1DBC}"/>
                </c:ext>
              </c:extLst>
            </c:dLbl>
            <c:dLbl>
              <c:idx val="2"/>
              <c:layout>
                <c:manualLayout>
                  <c:x val="0.25057303741982023"/>
                  <c:y val="3.290441231755699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0204157-D6F6-4FD5-95A4-C8F38E63A8A8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D2C3F96-4904-4805-8DA0-52030DE51184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65A9E718-1933-4F6F-8EDD-AC8CEC1DFB29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066669228773743"/>
                      <c:h val="0.2394837409010298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E10-4F53-9479-E1F7A96C1DBC}"/>
                </c:ext>
              </c:extLst>
            </c:dLbl>
            <c:dLbl>
              <c:idx val="3"/>
              <c:layout>
                <c:manualLayout>
                  <c:x val="0.24850105649963453"/>
                  <c:y val="0.2108734259445836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CA2E5C-E3CE-43C4-952E-9A5CA21270F9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61225F9B-A1BF-4036-B034-D87DAEB6B9A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6C5897A-C03A-4867-9127-FEE5F84E254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945085346250996"/>
                      <c:h val="0.2415265091568792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E10-4F53-9479-E1F7A96C1D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Emissions'!$AG$634:$AG$637</c:f>
              <c:strCache>
                <c:ptCount val="4"/>
                <c:pt idx="0">
                  <c:v>Solid Waste Disposal on Land</c:v>
                </c:pt>
                <c:pt idx="1">
                  <c:v>Biological Treatment of Solid Waste</c:v>
                </c:pt>
                <c:pt idx="2">
                  <c:v>Incineration and Open Burning</c:v>
                </c:pt>
                <c:pt idx="3">
                  <c:v>Wastewater Treatment and Discharge</c:v>
                </c:pt>
              </c:strCache>
            </c:strRef>
          </c:cat>
          <c:val>
            <c:numRef>
              <c:f>'Losun | Emissions'!$F$634:$F$637</c:f>
              <c:numCache>
                <c:formatCode>0.0</c:formatCode>
                <c:ptCount val="4"/>
                <c:pt idx="0" formatCode="0">
                  <c:v>201.26070771553427</c:v>
                </c:pt>
                <c:pt idx="1">
                  <c:v>3.0298550013473684</c:v>
                </c:pt>
                <c:pt idx="2">
                  <c:v>6.8078014722938942</c:v>
                </c:pt>
                <c:pt idx="3" formatCode="0">
                  <c:v>22.076223064578009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E10-4F53-9479-E1F7A96C1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9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479252510011E-2"/>
          <c:y val="3.5277777777777776E-2"/>
          <c:w val="0.59614218559572862"/>
          <c:h val="0.880887962962963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Data'!$E$283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Data'!$H$283:$AV$283</c15:sqref>
                  </c15:fullRef>
                </c:ext>
              </c:extLst>
              <c:f>'Talnagögn | Numerical Data'!$H$283:$AO$283</c:f>
              <c:numCache>
                <c:formatCode>0</c:formatCode>
                <c:ptCount val="34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229.1106888659962</c:v>
                </c:pt>
                <c:pt idx="31">
                  <c:v>225.01508866447509</c:v>
                </c:pt>
                <c:pt idx="32">
                  <c:v>214.74507863588011</c:v>
                </c:pt>
                <c:pt idx="33">
                  <c:v>201.26070771553427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A-48E3-9B90-75E5FD5C2ADD}"/>
            </c:ext>
          </c:extLst>
        </c:ser>
        <c:ser>
          <c:idx val="3"/>
          <c:order val="1"/>
          <c:tx>
            <c:strRef>
              <c:f>'Talnagögn | Numerical Data'!$E$286</c:f>
              <c:strCache>
                <c:ptCount val="1"/>
                <c:pt idx="0">
                  <c:v>Wastewater Treatment and Discharge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Data'!$H$286:$AV$286</c15:sqref>
                  </c15:fullRef>
                </c:ext>
              </c:extLst>
              <c:f>'Talnagögn | Numerical Data'!$H$286:$AO$286</c:f>
              <c:numCache>
                <c:formatCode>0</c:formatCode>
                <c:ptCount val="34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9A-48E3-9B90-75E5FD5C2ADD}"/>
            </c:ext>
          </c:extLst>
        </c:ser>
        <c:ser>
          <c:idx val="2"/>
          <c:order val="2"/>
          <c:tx>
            <c:strRef>
              <c:f>'Talnagögn | Numerical Data'!$E$285</c:f>
              <c:strCache>
                <c:ptCount val="1"/>
                <c:pt idx="0">
                  <c:v>Incineration and Open Burning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Data'!$H$285:$AV$285</c15:sqref>
                  </c15:fullRef>
                </c:ext>
              </c:extLst>
              <c:f>'Talnagögn | Numerical Data'!$H$285:$AO$285</c:f>
              <c:numCache>
                <c:formatCode>0</c:formatCode>
                <c:ptCount val="34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9A-48E3-9B90-75E5FD5C2ADD}"/>
            </c:ext>
          </c:extLst>
        </c:ser>
        <c:ser>
          <c:idx val="1"/>
          <c:order val="3"/>
          <c:tx>
            <c:strRef>
              <c:f>'Talnagögn | Numerical Data'!$E$284</c:f>
              <c:strCache>
                <c:ptCount val="1"/>
                <c:pt idx="0">
                  <c:v>Biological Treatment of Solid Waste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Data'!$H$284:$AV$284</c15:sqref>
                  </c15:fullRef>
                </c:ext>
              </c:extLst>
              <c:f>'Talnagögn | Numerical Data'!$H$284:$AO$284</c:f>
              <c:numCache>
                <c:formatCode>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0.35119999999999996</c:v>
                </c:pt>
                <c:pt idx="6" formatCode="0.00">
                  <c:v>0.35119999999999996</c:v>
                </c:pt>
                <c:pt idx="7" formatCode="0.00">
                  <c:v>0.35119999999999996</c:v>
                </c:pt>
                <c:pt idx="8" formatCode="0.00">
                  <c:v>0.35119999999999996</c:v>
                </c:pt>
                <c:pt idx="9" formatCode="0.00">
                  <c:v>0.35119999999999996</c:v>
                </c:pt>
                <c:pt idx="10" formatCode="0.00">
                  <c:v>0.35119999999999996</c:v>
                </c:pt>
                <c:pt idx="11" formatCode="0.00">
                  <c:v>0.35119999999999996</c:v>
                </c:pt>
                <c:pt idx="12" formatCode="0.00">
                  <c:v>0.35119999999999996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1.4047999999999998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9A-48E3-9B90-75E5FD5C2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7402936"/>
        <c:axId val="1227403296"/>
      </c:bar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4.9617127676199408E-3"/>
              <c:y val="9.613194444444446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445244036910215"/>
          <c:y val="0.34026851851851853"/>
          <c:w val="0.27048807382043988"/>
          <c:h val="0.313583333333333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1" i="0" u="none" strike="noStrike" kern="1200" spc="0" baseline="0">
                <a:solidFill>
                  <a:sysClr val="windowText" lastClr="000000"/>
                </a:solidFill>
              </a:rPr>
              <a:t>International</a:t>
            </a:r>
          </a:p>
          <a:p>
            <a:pPr>
              <a:defRPr/>
            </a:pPr>
            <a:r>
              <a:rPr lang="en-GB" sz="1400" b="1" i="0" u="none" strike="noStrike" kern="1200" spc="0" baseline="0">
                <a:solidFill>
                  <a:sysClr val="windowText" lastClr="000000"/>
                </a:solidFill>
              </a:rPr>
              <a:t>Transportation</a:t>
            </a:r>
          </a:p>
          <a:p>
            <a:pPr>
              <a:defRPr/>
            </a:pPr>
            <a:r>
              <a:rPr lang="en-GB" sz="1400" b="1" i="0" u="none" strike="noStrike" kern="1200" spc="0" baseline="0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41128606530811768"/>
          <c:y val="0.4263441668857180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702245142470178"/>
          <c:y val="0.10953703703703704"/>
          <c:w val="0.45587852268583634"/>
          <c:h val="0.81032407407407403"/>
        </c:manualLayout>
      </c:layout>
      <c:doughnutChart>
        <c:varyColors val="1"/>
        <c:ser>
          <c:idx val="0"/>
          <c:order val="0"/>
          <c:spPr>
            <a:solidFill>
              <a:schemeClr val="tx1">
                <a:lumMod val="75000"/>
                <a:lumOff val="25000"/>
              </a:schemeClr>
            </a:solidFill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E3D-4063-BD62-D9D10A8C14B9}"/>
              </c:ext>
            </c:extLst>
          </c:dPt>
          <c:dPt>
            <c:idx val="1"/>
            <c:bubble3D val="0"/>
            <c:spPr>
              <a:solidFill>
                <a:schemeClr val="tx1">
                  <a:lumMod val="25000"/>
                  <a:lumOff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E3D-4063-BD62-D9D10A8C14B9}"/>
              </c:ext>
            </c:extLst>
          </c:dPt>
          <c:dLbls>
            <c:dLbl>
              <c:idx val="0"/>
              <c:layout>
                <c:manualLayout>
                  <c:x val="0.22420738750928682"/>
                  <c:y val="0.1565209588778574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6B3E904-6246-4BF0-B525-62DDAA9C844C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3A16D0F-3CE6-432E-B94A-C77FF515AD1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C00EED7-8876-471F-8CA2-F7669CC05AF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356398070132017"/>
                      <c:h val="0.1928228008300991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E3D-4063-BD62-D9D10A8C14B9}"/>
                </c:ext>
              </c:extLst>
            </c:dLbl>
            <c:dLbl>
              <c:idx val="1"/>
              <c:layout>
                <c:manualLayout>
                  <c:x val="-0.24698882722798438"/>
                  <c:y val="-0.16863555153844315"/>
                </c:manualLayout>
              </c:layout>
              <c:tx>
                <c:rich>
                  <a:bodyPr/>
                  <a:lstStyle/>
                  <a:p>
                    <a:fld id="{AC3C7589-DE8E-4BED-81B0-6A23E9D1CD21}" type="CATEGORYNAME">
                      <a:rPr lang="en-US" sz="1000" b="1"/>
                      <a:pPr/>
                      <a:t>[CATEGORY NAME]</a:t>
                    </a:fld>
                    <a:endParaRPr lang="en-US" sz="1000" b="1" baseline="0"/>
                  </a:p>
                  <a:p>
                    <a:fld id="{78CC661D-84A4-40BD-965A-97A1964D361E}" type="VALUE">
                      <a:rPr lang="en-US" sz="1000"/>
                      <a:pPr/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fld id="{B60F5778-ADB8-43D2-8D6D-22755D5038AE}" type="PERCENTAGE">
                      <a:rPr lang="en-US" sz="1000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7718560153604865"/>
                      <c:h val="0.1928228008300991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6E3D-4063-BD62-D9D10A8C14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Emissions'!$AG$717:$AG$718</c:f>
              <c:strCache>
                <c:ptCount val="2"/>
                <c:pt idx="0">
                  <c:v>International Aviation</c:v>
                </c:pt>
                <c:pt idx="1">
                  <c:v>International Navigation</c:v>
                </c:pt>
              </c:strCache>
            </c:strRef>
          </c:cat>
          <c:val>
            <c:numRef>
              <c:f>'Losun | Emissions'!$F$717:$F$718</c:f>
              <c:numCache>
                <c:formatCode>0</c:formatCode>
                <c:ptCount val="2"/>
                <c:pt idx="0">
                  <c:v>967.65275881202047</c:v>
                </c:pt>
                <c:pt idx="1">
                  <c:v>332.63504422233115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3D-4063-BD62-D9D10A8C1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6-6E3D-4063-BD62-D9D10A8C14B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8-6E3D-4063-BD62-D9D10A8C14B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'Losun | Emissions'!$AG$717:$AG$718</c15:sqref>
                        </c15:formulaRef>
                      </c:ext>
                    </c:extLst>
                    <c:strCache>
                      <c:ptCount val="2"/>
                      <c:pt idx="0">
                        <c:v>International Aviation</c:v>
                      </c:pt>
                      <c:pt idx="1">
                        <c:v>International Navigation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'Losun | Emissions'!$G$717:$G$718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6E3D-4063-BD62-D9D10A8C14B9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>
                <a:solidFill>
                  <a:sysClr val="windowText" lastClr="000000"/>
                </a:solidFill>
              </a:rPr>
              <a:t>ORKA</a:t>
            </a:r>
          </a:p>
          <a:p>
            <a:pPr>
              <a:defRPr/>
            </a:pPr>
            <a:r>
              <a:rPr lang="is-IS" sz="1400" b="1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56986481375216969"/>
          <c:y val="0.4762500000000000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0067317708333333"/>
          <c:y val="0.1739597222222222"/>
          <c:w val="0.40123697916666667"/>
          <c:h val="0.7133101851851851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C3-4C32-B9E9-92667C12606D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C3-4C32-B9E9-92667C12606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C3-4C32-B9E9-92667C12606D}"/>
              </c:ext>
            </c:extLst>
          </c:dPt>
          <c:dPt>
            <c:idx val="3"/>
            <c:bubble3D val="0"/>
            <c:spPr>
              <a:solidFill>
                <a:schemeClr val="bg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FC3-4C32-B9E9-92667C12606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FC3-4C32-B9E9-92667C12606D}"/>
              </c:ext>
            </c:extLst>
          </c:dPt>
          <c:dPt>
            <c:idx val="5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FC3-4C32-B9E9-92667C12606D}"/>
              </c:ext>
            </c:extLst>
          </c:dPt>
          <c:dPt>
            <c:idx val="6"/>
            <c:bubble3D val="0"/>
            <c:spPr>
              <a:solidFill>
                <a:srgbClr val="7FB9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FC3-4C32-B9E9-92667C12606D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FC3-4C32-B9E9-92667C12606D}"/>
              </c:ext>
            </c:extLst>
          </c:dPt>
          <c:dLbls>
            <c:dLbl>
              <c:idx val="0"/>
              <c:layout>
                <c:manualLayout>
                  <c:x val="0.1810192708333333"/>
                  <c:y val="-0.1571152777777777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D76421-6174-4AB1-A4A1-A21B75BB8144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r>
                      <a:rPr lang="en-US" sz="1000" baseline="0"/>
                      <a:t>
</a:t>
                    </a:r>
                    <a:fld id="{534EDE46-27D7-4686-85FD-08EF849D8586}" type="VALUE">
                      <a:rPr lang="en-US" sz="100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34A9B3C-4506-4DEE-B3D3-DBB55EEA4E70}" type="PERCENTAGE">
                      <a:rPr lang="en-US" sz="100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599309895833334"/>
                      <c:h val="0.1869594907407407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FC3-4C32-B9E9-92667C12606D}"/>
                </c:ext>
              </c:extLst>
            </c:dLbl>
            <c:dLbl>
              <c:idx val="1"/>
              <c:layout>
                <c:manualLayout>
                  <c:x val="0.17340260416666656"/>
                  <c:y val="0.15179583333333321"/>
                </c:manualLayout>
              </c:layout>
              <c:tx>
                <c:rich>
                  <a:bodyPr/>
                  <a:lstStyle/>
                  <a:p>
                    <a:fld id="{9A2CE56F-586E-4003-9794-67084A62A598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D4AFCDA9-00BF-42DA-8F95-0C59C01CA4FE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972D3CA6-7982-4E71-83F8-68F7FCACD481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69817708333333"/>
                      <c:h val="0.1613571759259259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FC3-4C32-B9E9-92667C12606D}"/>
                </c:ext>
              </c:extLst>
            </c:dLbl>
            <c:dLbl>
              <c:idx val="2"/>
              <c:layout>
                <c:manualLayout>
                  <c:x val="-0.23393873697916667"/>
                  <c:y val="0.29042002314814819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3A6EFF-BB30-400D-AE15-F8DC8C2EAADD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F1DD7C5F-DA06-4927-B9A1-8D79A6F8C383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44184AC-C7F6-40EC-B7F0-201623969B0B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893789062499998"/>
                      <c:h val="0.1545041666666666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FC3-4C32-B9E9-92667C12606D}"/>
                </c:ext>
              </c:extLst>
            </c:dLbl>
            <c:dLbl>
              <c:idx val="3"/>
              <c:layout>
                <c:manualLayout>
                  <c:x val="-0.36390911458333336"/>
                  <c:y val="0.13419687499999999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88284BB-67F2-4322-BD22-588DCC77F99C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2FCB070A-8073-495C-99E7-3DE139FF16E9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5C3C8B3-0A0D-4A5F-841E-2FCF725FC4A4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632526041666667"/>
                      <c:h val="0.1566912037037036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FC3-4C32-B9E9-92667C12606D}"/>
                </c:ext>
              </c:extLst>
            </c:dLbl>
            <c:dLbl>
              <c:idx val="4"/>
              <c:layout>
                <c:manualLayout>
                  <c:x val="-0.20215234374999999"/>
                  <c:y val="6.9548611111111113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F863322-1B3D-447D-9C5B-F5B9DBE6B648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D3F68E-BCFA-4AAA-88B8-02ADF59B487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53792BC-A2CC-4339-A503-B19182FBD55F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9494622395833333"/>
                      <c:h val="0.1663807870370370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FFC3-4C32-B9E9-92667C12606D}"/>
                </c:ext>
              </c:extLst>
            </c:dLbl>
            <c:dLbl>
              <c:idx val="5"/>
              <c:layout>
                <c:manualLayout>
                  <c:x val="-0.30023072916666665"/>
                  <c:y val="-0.1275526620370370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6D24293-56B9-4295-829B-BA1EE0FD7EF2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4E5A6AF6-5CFF-4F6E-A51F-6CB234E78D8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FA824EF-7390-481F-86CE-6CCBF757990A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609218750000001"/>
                      <c:h val="0.205523611111111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FFC3-4C32-B9E9-92667C12606D}"/>
                </c:ext>
              </c:extLst>
            </c:dLbl>
            <c:dLbl>
              <c:idx val="6"/>
              <c:layout>
                <c:manualLayout>
                  <c:x val="-0.35038491535874383"/>
                  <c:y val="-0.26475117228235195"/>
                </c:manualLayout>
              </c:layout>
              <c:tx>
                <c:rich>
                  <a:bodyPr/>
                  <a:lstStyle/>
                  <a:p>
                    <a:fld id="{576C3055-7A14-4B3A-841D-178F58253F7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BC6D3B06-7177-423D-AFAE-D37BD904C0FD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3F10CDF9-DE9A-4212-B42D-37F42E55E5C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542356770833334"/>
                      <c:h val="0.1741476851851851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FFC3-4C32-B9E9-92667C12606D}"/>
                </c:ext>
              </c:extLst>
            </c:dLbl>
            <c:dLbl>
              <c:idx val="7"/>
              <c:layout>
                <c:manualLayout>
                  <c:x val="-0.12918945312499999"/>
                  <c:y val="-0.2462717592592592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9844B9E-3649-4016-BA2C-47199A7AC98D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F542913-9705-43EA-A06A-BBF2D5D0921F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20568A3-7E7C-48CC-8D5E-3E6E5EDE2CBE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911796875"/>
                      <c:h val="0.1663807870370370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FFC3-4C32-B9E9-92667C1260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Emissions'!$E$248:$E$255</c:f>
              <c:strCache>
                <c:ptCount val="8"/>
                <c:pt idx="0">
                  <c:v>Fiskiskip</c:v>
                </c:pt>
                <c:pt idx="1">
                  <c:v>Vegasamgöngur</c:v>
                </c:pt>
                <c:pt idx="2">
                  <c:v>Innanlandsflug</c:v>
                </c:pt>
                <c:pt idx="3">
                  <c:v>Strandsiglingar</c:v>
                </c:pt>
                <c:pt idx="4">
                  <c:v>Vélar og tæki</c:v>
                </c:pt>
                <c:pt idx="5">
                  <c:v>Eldsneytisbruni vegna staðbundins iðnaðar</c:v>
                </c:pt>
                <c:pt idx="6">
                  <c:v>Jarðvarmavirkjanir</c:v>
                </c:pt>
                <c:pt idx="7">
                  <c:v>Annað</c:v>
                </c:pt>
              </c:strCache>
            </c:strRef>
          </c:cat>
          <c:val>
            <c:numRef>
              <c:f>'Losun | Emissions'!$F$248:$F$255</c:f>
              <c:numCache>
                <c:formatCode>0</c:formatCode>
                <c:ptCount val="8"/>
                <c:pt idx="0">
                  <c:v>485.3352147538011</c:v>
                </c:pt>
                <c:pt idx="1">
                  <c:v>921.28481276391403</c:v>
                </c:pt>
                <c:pt idx="2">
                  <c:v>22.510975184533333</c:v>
                </c:pt>
                <c:pt idx="3">
                  <c:v>16.847724414769708</c:v>
                </c:pt>
                <c:pt idx="4">
                  <c:v>74.887888616357046</c:v>
                </c:pt>
                <c:pt idx="5">
                  <c:v>56.87537960665744</c:v>
                </c:pt>
                <c:pt idx="6">
                  <c:v>176.69460000000001</c:v>
                </c:pt>
                <c:pt idx="7">
                  <c:v>20.058810296417278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FC3-4C32-B9E9-92667C126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2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>
                <a:solidFill>
                  <a:sysClr val="windowText" lastClr="000000"/>
                </a:solidFill>
              </a:rPr>
              <a:t>Energy</a:t>
            </a:r>
          </a:p>
          <a:p>
            <a:pPr>
              <a:defRPr/>
            </a:pPr>
            <a:r>
              <a:rPr lang="is-IS" sz="1400" b="1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58476318291733065"/>
          <c:y val="0.4646618055555555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682578125000003"/>
          <c:y val="0.12432523148148149"/>
          <c:w val="0.42249346190456322"/>
          <c:h val="0.77798611111111127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703-4750-B04E-4FA7294882B6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703-4750-B04E-4FA7294882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703-4750-B04E-4FA7294882B6}"/>
              </c:ext>
            </c:extLst>
          </c:dPt>
          <c:dPt>
            <c:idx val="3"/>
            <c:bubble3D val="0"/>
            <c:spPr>
              <a:solidFill>
                <a:schemeClr val="bg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703-4750-B04E-4FA7294882B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703-4750-B04E-4FA7294882B6}"/>
              </c:ext>
            </c:extLst>
          </c:dPt>
          <c:dPt>
            <c:idx val="5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703-4750-B04E-4FA7294882B6}"/>
              </c:ext>
            </c:extLst>
          </c:dPt>
          <c:dPt>
            <c:idx val="6"/>
            <c:bubble3D val="0"/>
            <c:spPr>
              <a:solidFill>
                <a:srgbClr val="7FB9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703-4750-B04E-4FA7294882B6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703-4750-B04E-4FA7294882B6}"/>
              </c:ext>
            </c:extLst>
          </c:dPt>
          <c:dLbls>
            <c:dLbl>
              <c:idx val="0"/>
              <c:layout>
                <c:manualLayout>
                  <c:x val="0.16613645833333332"/>
                  <c:y val="-0.1674046296296296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991815E-681B-42ED-9624-01FBB04D2D4A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5C074B23-5B08-46C9-9EC7-C8B85EDA162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74259D6-FC4D-4D27-A2D5-1F85CC99AB6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599309895833337"/>
                      <c:h val="0.136982638888888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703-4750-B04E-4FA7294882B6}"/>
                </c:ext>
              </c:extLst>
            </c:dLbl>
            <c:dLbl>
              <c:idx val="1"/>
              <c:layout>
                <c:manualLayout>
                  <c:x val="0.17544003906249989"/>
                  <c:y val="0.11840162037037048"/>
                </c:manualLayout>
              </c:layout>
              <c:tx>
                <c:rich>
                  <a:bodyPr/>
                  <a:lstStyle/>
                  <a:p>
                    <a:fld id="{9A2CE56F-586E-4003-9794-67084A62A598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D4AFCDA9-00BF-42DA-8F95-0C59C01CA4FE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baseline="0"/>
                  </a:p>
                  <a:p>
                    <a:fld id="{972D3CA6-7982-4E71-83F8-68F7FCACD481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8262526041666663"/>
                      <c:h val="0.180423611111111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703-4750-B04E-4FA7294882B6}"/>
                </c:ext>
              </c:extLst>
            </c:dLbl>
            <c:dLbl>
              <c:idx val="2"/>
              <c:layout>
                <c:manualLayout>
                  <c:x val="-0.18144406014485018"/>
                  <c:y val="0.30830252987981055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3A6EFF-BB30-400D-AE15-F8DC8C2EAADD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F1DD7C5F-DA06-4927-B9A1-8D79A6F8C383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44184AC-C7F6-40EC-B7F0-201623969B0B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620837731033238"/>
                      <c:h val="0.1809624999999999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703-4750-B04E-4FA7294882B6}"/>
                </c:ext>
              </c:extLst>
            </c:dLbl>
            <c:dLbl>
              <c:idx val="3"/>
              <c:layout>
                <c:manualLayout>
                  <c:x val="-0.37067317869855571"/>
                  <c:y val="0.1608973379629629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88284BB-67F2-4322-BD22-588DCC77F99C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2FCB070A-8073-495C-99E7-3DE139FF16E9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5C3C8B3-0A0D-4A5F-841E-2FCF725FC4A4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165898437499999"/>
                      <c:h val="0.1831495370370370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703-4750-B04E-4FA7294882B6}"/>
                </c:ext>
              </c:extLst>
            </c:dLbl>
            <c:dLbl>
              <c:idx val="4"/>
              <c:layout>
                <c:manualLayout>
                  <c:x val="-0.28489322916666665"/>
                  <c:y val="1.097962962962962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F863322-1B3D-447D-9C5B-F5B9DBE6B648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D3F68E-BCFA-4AAA-88B8-02ADF59B487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53792BC-A2CC-4339-A503-B19182FBD55F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481359089786782"/>
                      <c:h val="0.1996604381096402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E703-4750-B04E-4FA7294882B6}"/>
                </c:ext>
              </c:extLst>
            </c:dLbl>
            <c:dLbl>
              <c:idx val="5"/>
              <c:layout>
                <c:manualLayout>
                  <c:x val="-0.3653820239997993"/>
                  <c:y val="-0.1362292298491434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6D24293-56B9-4295-829B-BA1EE0FD7EF2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4E5A6AF6-5CFF-4F6E-A51F-6CB234E78D8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FA824EF-7390-481F-86CE-6CCBF757990A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574759557486212"/>
                      <c:h val="0.1983307870370370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E703-4750-B04E-4FA7294882B6}"/>
                </c:ext>
              </c:extLst>
            </c:dLbl>
            <c:dLbl>
              <c:idx val="6"/>
              <c:layout>
                <c:manualLayout>
                  <c:x val="-0.28030886812632588"/>
                  <c:y val="-0.18960011574074073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Geothermal Energy</a:t>
                    </a:r>
                  </a:p>
                  <a:p>
                    <a:r>
                      <a:rPr lang="en-US" sz="1100" b="0"/>
                      <a:t>190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200" b="1"/>
                  </a:p>
                  <a:p>
                    <a:r>
                      <a:rPr lang="en-US" sz="1100" b="0"/>
                      <a:t>11%</a:t>
                    </a:r>
                    <a:endParaRPr lang="en-US" sz="1050" b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656660610872568"/>
                      <c:h val="0.17414768518518517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D-E703-4750-B04E-4FA7294882B6}"/>
                </c:ext>
              </c:extLst>
            </c:dLbl>
            <c:dLbl>
              <c:idx val="7"/>
              <c:layout>
                <c:manualLayout>
                  <c:x val="-0.13453303592394941"/>
                  <c:y val="-0.1972365740740740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9844B9E-3649-4016-BA2C-47199A7AC98D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F542913-9705-43EA-A06A-BBF2D5D0921F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20568A3-7E7C-48CC-8D5E-3E6E5EDE2CBE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400078125000001"/>
                      <c:h val="0.1663807870370370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E703-4750-B04E-4FA7294882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Emissions'!$AG$248:$AG$255</c:f>
              <c:strCache>
                <c:ptCount val="8"/>
                <c:pt idx="0">
                  <c:v>Fishing</c:v>
                </c:pt>
                <c:pt idx="1">
                  <c:v>Road Transport</c:v>
                </c:pt>
                <c:pt idx="2">
                  <c:v>Domestic Aviation</c:v>
                </c:pt>
                <c:pt idx="3">
                  <c:v>Domestic Navigation</c:v>
                </c:pt>
                <c:pt idx="4">
                  <c:v>Off-Road Vehicles and Other Machinery</c:v>
                </c:pt>
                <c:pt idx="5">
                  <c:v>Fuel Combustion in Stationary Industry</c:v>
                </c:pt>
                <c:pt idx="6">
                  <c:v>Geothermal Energy</c:v>
                </c:pt>
                <c:pt idx="7">
                  <c:v>Other Emissions</c:v>
                </c:pt>
              </c:strCache>
            </c:strRef>
          </c:cat>
          <c:val>
            <c:numRef>
              <c:f>'Losun | Emissions'!$F$248:$F$255</c:f>
              <c:numCache>
                <c:formatCode>0</c:formatCode>
                <c:ptCount val="8"/>
                <c:pt idx="0">
                  <c:v>485.3352147538011</c:v>
                </c:pt>
                <c:pt idx="1">
                  <c:v>921.28481276391403</c:v>
                </c:pt>
                <c:pt idx="2">
                  <c:v>22.510975184533333</c:v>
                </c:pt>
                <c:pt idx="3">
                  <c:v>16.847724414769708</c:v>
                </c:pt>
                <c:pt idx="4">
                  <c:v>74.887888616357046</c:v>
                </c:pt>
                <c:pt idx="5">
                  <c:v>56.87537960665744</c:v>
                </c:pt>
                <c:pt idx="6">
                  <c:v>176.69460000000001</c:v>
                </c:pt>
                <c:pt idx="7">
                  <c:v>20.058810296417278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703-4750-B04E-4FA729488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25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Iðnaður og</a:t>
            </a:r>
          </a:p>
          <a:p>
            <a:pPr>
              <a:defRPr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vörunotkun</a:t>
            </a:r>
          </a:p>
          <a:p>
            <a:pPr>
              <a:defRPr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2023</a:t>
            </a:r>
          </a:p>
        </c:rich>
      </c:tx>
      <c:layout>
        <c:manualLayout>
          <c:xMode val="edge"/>
          <c:yMode val="edge"/>
          <c:x val="0.46509990536561818"/>
          <c:y val="0.4292236301014719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600452193196188"/>
          <c:y val="0.10037869575950685"/>
          <c:w val="0.46487433487944474"/>
          <c:h val="0.81089760944000011"/>
        </c:manualLayout>
      </c:layout>
      <c:doughnutChart>
        <c:varyColors val="1"/>
        <c:ser>
          <c:idx val="0"/>
          <c:order val="0"/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B1C-4E77-B534-A7F5B642BF92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B1C-4E77-B534-A7F5B642BF9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B1C-4E77-B534-A7F5B642BF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1C-4E77-B534-A7F5B642BF92}"/>
              </c:ext>
            </c:extLst>
          </c:dPt>
          <c:dLbls>
            <c:dLbl>
              <c:idx val="0"/>
              <c:layout>
                <c:manualLayout>
                  <c:x val="0.19801689458315938"/>
                  <c:y val="-0.17948700126732142"/>
                </c:manualLayout>
              </c:layout>
              <c:tx>
                <c:rich>
                  <a:bodyPr/>
                  <a:lstStyle/>
                  <a:p>
                    <a:fld id="{0C96FB7D-4611-4413-A89B-C9595055433E}" type="CATEGORYNAME">
                      <a:rPr lang="en-US" sz="1000" b="1"/>
                      <a:pPr/>
                      <a:t>[CATEGORY NAME]</a:t>
                    </a:fld>
                    <a:endParaRPr lang="en-US" b="1" baseline="0"/>
                  </a:p>
                  <a:p>
                    <a:fld id="{303D148E-BFC3-46AB-9C21-92A08784A688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4721F7C8-4257-4D13-A026-1BFE3281E2F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B1C-4E77-B534-A7F5B642BF92}"/>
                </c:ext>
              </c:extLst>
            </c:dLbl>
            <c:dLbl>
              <c:idx val="1"/>
              <c:layout>
                <c:manualLayout>
                  <c:x val="-0.23320673765231761"/>
                  <c:y val="0.14316241473265529"/>
                </c:manualLayout>
              </c:layout>
              <c:tx>
                <c:rich>
                  <a:bodyPr/>
                  <a:lstStyle/>
                  <a:p>
                    <a:fld id="{C05A445F-D136-4920-AA09-69ED7D03E85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CF5FBBD5-8ABA-49AD-AAF7-92A9B5E9941E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BF1516B9-1C61-40DF-9582-9B497EE2934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0628947072483098"/>
                      <c:h val="0.2189586944930579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B1C-4E77-B534-A7F5B642BF92}"/>
                </c:ext>
              </c:extLst>
            </c:dLbl>
            <c:dLbl>
              <c:idx val="2"/>
              <c:layout>
                <c:manualLayout>
                  <c:x val="-0.24935363862292836"/>
                  <c:y val="-2.3539201641611475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BB5AA9-1D4B-4302-A9CF-A34B611161F5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7E9B211-EAED-4DC0-B2FC-27EAED6A513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D813A6C-C518-4212-B558-56A986BE0D93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130722371396874"/>
                      <c:h val="0.189831057549090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B1C-4E77-B534-A7F5B642BF92}"/>
                </c:ext>
              </c:extLst>
            </c:dLbl>
            <c:dLbl>
              <c:idx val="3"/>
              <c:layout>
                <c:manualLayout>
                  <c:x val="-0.20166172450280778"/>
                  <c:y val="-0.2733574937526441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9991A9-CB06-4AF7-B678-95E8521BE081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EB4674-30C8-4738-8B7C-4BBCAE8E20B9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7E0A0E8-BAA5-4785-80EC-47CD579CCD9D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B1C-4E77-B534-A7F5B642BF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Emissions'!$E$342:$E$345</c:f>
              <c:strCache>
                <c:ptCount val="4"/>
                <c:pt idx="0">
                  <c:v>Álframleiðsla</c:v>
                </c:pt>
                <c:pt idx="1">
                  <c:v>Kísil- og kísilmálmframleiðsla</c:v>
                </c:pt>
                <c:pt idx="2">
                  <c:v>F-gös (m.a. kælimiðlar)</c:v>
                </c:pt>
                <c:pt idx="3">
                  <c:v>Önnur losun</c:v>
                </c:pt>
              </c:strCache>
            </c:strRef>
          </c:cat>
          <c:val>
            <c:numRef>
              <c:f>'Losun | Emissions'!$F$342:$F$345</c:f>
              <c:numCache>
                <c:formatCode>0</c:formatCode>
                <c:ptCount val="4"/>
                <c:pt idx="0">
                  <c:v>1402.6496416686878</c:v>
                </c:pt>
                <c:pt idx="1">
                  <c:v>408.20430474231654</c:v>
                </c:pt>
                <c:pt idx="2">
                  <c:v>124.61138001256812</c:v>
                </c:pt>
                <c:pt idx="3">
                  <c:v>10.530949001049688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1C-4E77-B534-A7F5B642B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1"/>
        <c:holeSize val="5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A-4B1C-4E77-B534-A7F5B642BF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4B1C-4E77-B534-A7F5B642BF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4B1C-4E77-B534-A7F5B642BF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4B1C-4E77-B534-A7F5B642BF92}"/>
                    </c:ext>
                  </c:extLst>
                </c:dPt>
                <c:dLbls>
                  <c:spPr>
                    <a:solidFill>
                      <a:srgbClr val="FFFFFF"/>
                    </a:solidFill>
                    <a:ln>
                      <a:solidFill>
                        <a:srgbClr val="323232">
                          <a:lumMod val="25000"/>
                          <a:lumOff val="75000"/>
                        </a:srgb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'Losun | Emissions'!$E$342:$E$345</c15:sqref>
                        </c15:formulaRef>
                      </c:ext>
                    </c:extLst>
                    <c:strCache>
                      <c:ptCount val="4"/>
                      <c:pt idx="0">
                        <c:v>Álframleiðsla</c:v>
                      </c:pt>
                      <c:pt idx="1">
                        <c:v>Kísil- og kísilmálmframleiðsla</c:v>
                      </c:pt>
                      <c:pt idx="2">
                        <c:v>F-gös (m.a. kælimiðlar)</c:v>
                      </c:pt>
                      <c:pt idx="3">
                        <c:v>Önnur losun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'Losun | Emissions'!$G$342:$G$345</c15:sqref>
                        </c15:formulaRef>
                      </c:ext>
                    </c:extLst>
                    <c:numCache>
                      <c:formatCode>0</c:formatCode>
                      <c:ptCount val="4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1-4B1C-4E77-B534-A7F5B642BF92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IPPU</a:t>
            </a:r>
          </a:p>
          <a:p>
            <a:pPr>
              <a:defRPr sz="1600"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2023</a:t>
            </a:r>
          </a:p>
        </c:rich>
      </c:tx>
      <c:layout>
        <c:manualLayout>
          <c:xMode val="edge"/>
          <c:yMode val="edge"/>
          <c:x val="0.46410804087155483"/>
          <c:y val="0.4502148044478794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4B1-4E7C-8D00-B7BE293732D9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4B1-4E7C-8D00-B7BE293732D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4B1-4E7C-8D00-B7BE293732D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B1-4E7C-8D00-B7BE293732D9}"/>
              </c:ext>
            </c:extLst>
          </c:dPt>
          <c:dLbls>
            <c:dLbl>
              <c:idx val="0"/>
              <c:layout>
                <c:manualLayout>
                  <c:x val="0.23857741549951356"/>
                  <c:y val="-0.17948700126732142"/>
                </c:manualLayout>
              </c:layout>
              <c:tx>
                <c:rich>
                  <a:bodyPr/>
                  <a:lstStyle/>
                  <a:p>
                    <a:fld id="{0C96FB7D-4611-4413-A89B-C9595055433E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303D148E-BFC3-46AB-9C21-92A08784A688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baseline="0"/>
                  </a:p>
                  <a:p>
                    <a:fld id="{4721F7C8-4257-4D13-A026-1BFE3281E2F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647988869788183"/>
                      <c:h val="0.1749824187607489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4B1-4E7C-8D00-B7BE293732D9}"/>
                </c:ext>
              </c:extLst>
            </c:dLbl>
            <c:dLbl>
              <c:idx val="1"/>
              <c:layout>
                <c:manualLayout>
                  <c:x val="-0.188941120248098"/>
                  <c:y val="0.13442109823710252"/>
                </c:manualLayout>
              </c:layout>
              <c:tx>
                <c:rich>
                  <a:bodyPr/>
                  <a:lstStyle/>
                  <a:p>
                    <a:fld id="{C05A445F-D136-4920-AA09-69ED7D03E85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CF5FBBD5-8ABA-49AD-AAF7-92A9B5E9941E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baseline="0"/>
                  </a:p>
                  <a:p>
                    <a:fld id="{BF1516B9-1C61-40DF-9582-9B497EE2934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44620079770664"/>
                      <c:h val="0.2189586185964936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24B1-4E7C-8D00-B7BE293732D9}"/>
                </c:ext>
              </c:extLst>
            </c:dLbl>
            <c:dLbl>
              <c:idx val="2"/>
              <c:layout>
                <c:manualLayout>
                  <c:x val="-0.23431999192340541"/>
                  <c:y val="-2.3539278854730675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BB5AA9-1D4B-4302-A9CF-A34B611161F5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7E9B211-EAED-4DC0-B2FC-27EAED6A513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D813A6C-C518-4212-B558-56A986BE0D93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4B1-4E7C-8D00-B7BE293732D9}"/>
                </c:ext>
              </c:extLst>
            </c:dLbl>
            <c:dLbl>
              <c:idx val="3"/>
              <c:layout>
                <c:manualLayout>
                  <c:x val="-0.17326478276026455"/>
                  <c:y val="-0.2442200181178307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9991A9-CB06-4AF7-B678-95E8521BE081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EB4674-30C8-4738-8B7C-4BBCAE8E20B9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7E0A0E8-BAA5-4785-80EC-47CD579CCD9D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24B1-4E7C-8D00-B7BE29373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Emissions'!$AG$342:$AG$345</c:f>
              <c:strCache>
                <c:ptCount val="4"/>
                <c:pt idx="0">
                  <c:v>Aluminium Production</c:v>
                </c:pt>
                <c:pt idx="1">
                  <c:v>Ferrosilicon and Silicon Metal Production</c:v>
                </c:pt>
                <c:pt idx="2">
                  <c:v>F-Gases</c:v>
                </c:pt>
                <c:pt idx="3">
                  <c:v>Other Emissions</c:v>
                </c:pt>
              </c:strCache>
            </c:strRef>
          </c:cat>
          <c:val>
            <c:numRef>
              <c:f>'Losun | Emissions'!$F$342:$F$345</c:f>
              <c:numCache>
                <c:formatCode>0</c:formatCode>
                <c:ptCount val="4"/>
                <c:pt idx="0">
                  <c:v>1402.6496416686878</c:v>
                </c:pt>
                <c:pt idx="1">
                  <c:v>408.20430474231654</c:v>
                </c:pt>
                <c:pt idx="2">
                  <c:v>124.61138001256812</c:v>
                </c:pt>
                <c:pt idx="3">
                  <c:v>10.530949001049688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4B1-4E7C-8D00-B7BE29373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1"/>
        <c:holeSize val="5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A-24B1-4E7C-8D00-B7BE293732D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24B1-4E7C-8D00-B7BE293732D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24B1-4E7C-8D00-B7BE293732D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24B1-4E7C-8D00-B7BE293732D9}"/>
                    </c:ext>
                  </c:extLst>
                </c:dPt>
                <c:dLbls>
                  <c:spPr>
                    <a:solidFill>
                      <a:srgbClr val="FFFFFF"/>
                    </a:solidFill>
                    <a:ln>
                      <a:solidFill>
                        <a:srgbClr val="323232">
                          <a:lumMod val="25000"/>
                          <a:lumOff val="75000"/>
                        </a:srgb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'Losun | Emissions'!$AG$342:$AG$345</c15:sqref>
                        </c15:formulaRef>
                      </c:ext>
                    </c:extLst>
                    <c:strCache>
                      <c:ptCount val="4"/>
                      <c:pt idx="0">
                        <c:v>Aluminium Production</c:v>
                      </c:pt>
                      <c:pt idx="1">
                        <c:v>Ferrosilicon and Silicon Metal Production</c:v>
                      </c:pt>
                      <c:pt idx="2">
                        <c:v>F-Gases</c:v>
                      </c:pt>
                      <c:pt idx="3">
                        <c:v>Other Emissions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'Losun | Emissions'!$G$342:$G$345</c15:sqref>
                        </c15:formulaRef>
                      </c:ext>
                    </c:extLst>
                    <c:numCache>
                      <c:formatCode>0</c:formatCode>
                      <c:ptCount val="4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1-24B1-4E7C-8D00-B7BE293732D9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540210670274094E-2"/>
          <c:y val="3.2337962962962964E-2"/>
          <c:w val="0.63755265862492438"/>
          <c:h val="0.880887962962963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Data'!$E$309</c:f>
              <c:strCache>
                <c:ptCount val="1"/>
                <c:pt idx="0">
                  <c:v>International Aviation</c:v>
                </c:pt>
              </c:strCache>
            </c:strRef>
          </c:tx>
          <c:spPr>
            <a:solidFill>
              <a:schemeClr val="tx1">
                <a:lumMod val="90000"/>
                <a:lumOff val="1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Data'!$H$309:$AV$309</c15:sqref>
                  </c15:fullRef>
                </c:ext>
              </c:extLst>
              <c:f>'Talnagögn | Numerical Data'!$H$309:$AO$309</c:f>
              <c:numCache>
                <c:formatCode>0</c:formatCode>
                <c:ptCount val="34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7F-43FA-AD92-A93177AE13D2}"/>
            </c:ext>
          </c:extLst>
        </c:ser>
        <c:ser>
          <c:idx val="1"/>
          <c:order val="1"/>
          <c:tx>
            <c:strRef>
              <c:f>'Talnagögn | Numerical Data'!$E$310</c:f>
              <c:strCache>
                <c:ptCount val="1"/>
                <c:pt idx="0">
                  <c:v>International Navigation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Data'!$H$310:$AV$310</c15:sqref>
                  </c15:fullRef>
                </c:ext>
              </c:extLst>
              <c:f>'Talnagögn | Numerical Data'!$H$310:$AO$310</c:f>
              <c:numCache>
                <c:formatCode>0</c:formatCode>
                <c:ptCount val="34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7F-43FA-AD92-A93177AE1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10444872"/>
        <c:axId val="1010443072"/>
      </c:barChart>
      <c:lineChart>
        <c:grouping val="standard"/>
        <c:varyColors val="0"/>
        <c:ser>
          <c:idx val="2"/>
          <c:order val="2"/>
          <c:tx>
            <c:strRef>
              <c:f>'Talnagögn | Numerical Data'!#REF!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Lit>
              <c:ptCount val="1"/>
              <c:pt idx="0">
                <c:v>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2-797F-43FA-AD92-A93177AE1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9208184"/>
        <c:axId val="727197280"/>
      </c:line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-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7.763080491046463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valAx>
        <c:axId val="72719728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09208184"/>
        <c:crosses val="max"/>
        <c:crossBetween val="between"/>
      </c:valAx>
      <c:catAx>
        <c:axId val="10092081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71972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75043223129472114"/>
          <c:y val="0.40249537037037036"/>
          <c:w val="0.202511668839535"/>
          <c:h val="0.197949074074074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baseline="0"/>
              <a:t>Iceland's</a:t>
            </a:r>
          </a:p>
          <a:p>
            <a:pPr>
              <a:defRPr/>
            </a:pPr>
            <a:r>
              <a:rPr lang="en-US" sz="1400" b="1" baseline="0"/>
              <a:t>ESR Emissions</a:t>
            </a:r>
          </a:p>
          <a:p>
            <a:pPr>
              <a:defRPr/>
            </a:pPr>
            <a:r>
              <a:rPr lang="en-US" sz="1400" b="1" baseline="0"/>
              <a:t>2023</a:t>
            </a:r>
            <a:endParaRPr lang="en-US" sz="1400" b="1"/>
          </a:p>
        </c:rich>
      </c:tx>
      <c:layout>
        <c:manualLayout>
          <c:xMode val="edge"/>
          <c:yMode val="edge"/>
          <c:x val="0.46094906411046183"/>
          <c:y val="0.435955998891834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150866451416913"/>
          <c:y val="8.4758494751066393E-2"/>
          <c:w val="0.47358043063879246"/>
          <c:h val="0.8469054648921218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67A-415A-8D73-4621EEDE8A8B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67A-415A-8D73-4621EEDE8A8B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67A-415A-8D73-4621EEDE8A8B}"/>
              </c:ext>
            </c:extLst>
          </c:dPt>
          <c:dPt>
            <c:idx val="3"/>
            <c:bubble3D val="0"/>
            <c:spPr>
              <a:solidFill>
                <a:srgbClr val="FF694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67A-415A-8D73-4621EEDE8A8B}"/>
              </c:ext>
            </c:extLst>
          </c:dPt>
          <c:dLbls>
            <c:dLbl>
              <c:idx val="0"/>
              <c:layout>
                <c:manualLayout>
                  <c:x val="0.19231413490980878"/>
                  <c:y val="-1.2221152478460543E-2"/>
                </c:manualLayout>
              </c:layout>
              <c:tx>
                <c:rich>
                  <a:bodyPr/>
                  <a:lstStyle/>
                  <a:p>
                    <a:fld id="{EF358A12-7848-4F4B-910B-8F15F5E3ADF8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899337C7-7E6F-4FE2-BC1D-FB6BEDE88F9F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88CA0339-706C-48E9-8CFD-FBCBD0CCA339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67A-415A-8D73-4621EEDE8A8B}"/>
                </c:ext>
              </c:extLst>
            </c:dLbl>
            <c:dLbl>
              <c:idx val="1"/>
              <c:layout>
                <c:manualLayout>
                  <c:x val="-0.16313817977711495"/>
                  <c:y val="0.135381696020500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35ACBCB-B0F0-4156-A727-95261E6B80C5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825700C9-8AD1-45F6-8C62-04A081AA450B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/>
                    </a:pPr>
                    <a:fld id="{0F0766CF-4A92-47DD-8074-670807F588CF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8.9349987020536106E-2"/>
                      <c:h val="0.1497806323981478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67A-415A-8D73-4621EEDE8A8B}"/>
                </c:ext>
              </c:extLst>
            </c:dLbl>
            <c:dLbl>
              <c:idx val="2"/>
              <c:layout>
                <c:manualLayout>
                  <c:x val="-0.16697622271665533"/>
                  <c:y val="1.1451342726289691E-2"/>
                </c:manualLayout>
              </c:layout>
              <c:tx>
                <c:rich>
                  <a:bodyPr/>
                  <a:lstStyle/>
                  <a:p>
                    <a:fld id="{DC866E43-101D-4FD9-B63B-FA3BB5B81771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023CE37F-C8F8-4FFB-BA93-ABCC6E710D99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5CE097AB-229A-4CEC-AD11-6A0BFFB9F421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67A-415A-8D73-4621EEDE8A8B}"/>
                </c:ext>
              </c:extLst>
            </c:dLbl>
            <c:dLbl>
              <c:idx val="3"/>
              <c:layout>
                <c:manualLayout>
                  <c:x val="-0.13260729234106938"/>
                  <c:y val="-0.2020819352588871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A1C440-11D7-479E-A762-81C2D56AB521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8D42D979-B286-4B2D-8F62-5A169593B593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/>
                    </a:pPr>
                    <a:fld id="{8AB12B30-F991-4D27-A11B-62557EA12EE8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367A-415A-8D73-4621EEDE8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'Talnagögn | Numerical Data'!$E$360:$E$363</c:f>
              <c:strCache>
                <c:ptCount val="4"/>
                <c:pt idx="0">
                  <c:v>Energy</c:v>
                </c:pt>
                <c:pt idx="1">
                  <c:v>Industry</c:v>
                </c:pt>
                <c:pt idx="2">
                  <c:v>Agriculture</c:v>
                </c:pt>
                <c:pt idx="3">
                  <c:v>Waste</c:v>
                </c:pt>
              </c:strCache>
            </c:strRef>
          </c:cat>
          <c:val>
            <c:numRef>
              <c:f>'Skuldbindingar | Obligations'!$F$97:$F$100</c:f>
              <c:numCache>
                <c:formatCode>0</c:formatCode>
                <c:ptCount val="4"/>
                <c:pt idx="0">
                  <c:v>1746.627912740661</c:v>
                </c:pt>
                <c:pt idx="1">
                  <c:v>138.99420109361745</c:v>
                </c:pt>
                <c:pt idx="2">
                  <c:v>692.38040246203309</c:v>
                </c:pt>
                <c:pt idx="3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7A-415A-8D73-4621EEDE8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5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200"/>
              <a:t>Emission and sequestration</a:t>
            </a:r>
          </a:p>
          <a:p>
            <a:pPr>
              <a:defRPr/>
            </a:pPr>
            <a:r>
              <a:rPr lang="en-GB" sz="1200"/>
              <a:t>from the LULUCF sector</a:t>
            </a:r>
          </a:p>
          <a:p>
            <a:pPr>
              <a:defRPr/>
            </a:pPr>
            <a:r>
              <a:rPr lang="en-GB" sz="1200"/>
              <a:t>2023</a:t>
            </a:r>
          </a:p>
        </c:rich>
      </c:tx>
      <c:layout>
        <c:manualLayout>
          <c:xMode val="edge"/>
          <c:yMode val="edge"/>
          <c:x val="0.71614345757122244"/>
          <c:y val="1.469907407407407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02-47EF-BD57-24EFE31461B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02-47EF-BD57-24EFE31461B2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602-47EF-BD57-24EFE31461B2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02-47EF-BD57-24EFE31461B2}"/>
              </c:ext>
            </c:extLst>
          </c:dPt>
          <c:cat>
            <c:strRef>
              <c:f>'Losun | Emissions'!$AG$551:$AG$555</c:f>
              <c:strCache>
                <c:ptCount val="5"/>
                <c:pt idx="0">
                  <c:v>Forest Land</c:v>
                </c:pt>
                <c:pt idx="1">
                  <c:v>Cropland</c:v>
                </c:pt>
                <c:pt idx="2">
                  <c:v>Grassland</c:v>
                </c:pt>
                <c:pt idx="3">
                  <c:v>Wetlands</c:v>
                </c:pt>
                <c:pt idx="4">
                  <c:v>Other Emissions</c:v>
                </c:pt>
              </c:strCache>
            </c:strRef>
          </c:cat>
          <c:val>
            <c:numRef>
              <c:f>'Losun | Emissions'!$F$551:$F$555</c:f>
              <c:numCache>
                <c:formatCode>0</c:formatCode>
                <c:ptCount val="5"/>
                <c:pt idx="0">
                  <c:v>-553.69612674802886</c:v>
                </c:pt>
                <c:pt idx="1">
                  <c:v>1887.3239808308297</c:v>
                </c:pt>
                <c:pt idx="2">
                  <c:v>5918.4558807029171</c:v>
                </c:pt>
                <c:pt idx="3">
                  <c:v>702.08172893395476</c:v>
                </c:pt>
                <c:pt idx="4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02-47EF-BD57-24EFE3146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199688"/>
        <c:axId val="144120076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'Losun | Emissions'!$AG$551:$AG$555</c15:sqref>
                        </c15:formulaRef>
                      </c:ext>
                    </c:extLst>
                    <c:strCache>
                      <c:ptCount val="5"/>
                      <c:pt idx="0">
                        <c:v>Forest Land</c:v>
                      </c:pt>
                      <c:pt idx="1">
                        <c:v>Cropland</c:v>
                      </c:pt>
                      <c:pt idx="2">
                        <c:v>Grassland</c:v>
                      </c:pt>
                      <c:pt idx="3">
                        <c:v>Wetlands</c:v>
                      </c:pt>
                      <c:pt idx="4">
                        <c:v>Other Emissions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'Losun | Emissions'!$G$551:$G$555</c15:sqref>
                        </c15:formulaRef>
                      </c:ext>
                    </c:extLst>
                    <c:numCache>
                      <c:formatCode>0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1602-47EF-BD57-24EFE31461B2}"/>
                  </c:ext>
                </c:extLst>
              </c15:ser>
            </c15:filteredBarSeries>
          </c:ext>
        </c:extLst>
      </c:barChart>
      <c:catAx>
        <c:axId val="1441199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auto val="1"/>
        <c:lblAlgn val="ctr"/>
        <c:lblOffset val="100"/>
        <c:noMultiLvlLbl val="0"/>
      </c:catAx>
      <c:valAx>
        <c:axId val="1441200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2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199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200"/>
              <a:t>Losun</a:t>
            </a:r>
            <a:r>
              <a:rPr lang="en-GB" sz="1200" baseline="0"/>
              <a:t> og binding</a:t>
            </a:r>
          </a:p>
          <a:p>
            <a:pPr>
              <a:defRPr/>
            </a:pPr>
            <a:r>
              <a:rPr lang="en-GB" sz="1200" baseline="0"/>
              <a:t>frá l</a:t>
            </a:r>
            <a:r>
              <a:rPr lang="en-GB" sz="1200"/>
              <a:t>andnotkun</a:t>
            </a:r>
          </a:p>
          <a:p>
            <a:pPr>
              <a:defRPr/>
            </a:pPr>
            <a:r>
              <a:rPr lang="en-GB" sz="1200"/>
              <a:t>2023</a:t>
            </a:r>
          </a:p>
        </c:rich>
      </c:tx>
      <c:layout>
        <c:manualLayout>
          <c:xMode val="edge"/>
          <c:yMode val="edge"/>
          <c:x val="0.81438201436050939"/>
          <c:y val="0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0B-4F0C-BE33-22C60A23245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80B-4F0C-BE33-22C60A232451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80B-4F0C-BE33-22C60A232451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0B-4F0C-BE33-22C60A232451}"/>
              </c:ext>
            </c:extLst>
          </c:dPt>
          <c:cat>
            <c:strRef>
              <c:f>'Losun | Emissions'!$E$551:$E$555</c:f>
              <c:strCache>
                <c:ptCount val="5"/>
                <c:pt idx="0">
                  <c:v>Skóglendi</c:v>
                </c:pt>
                <c:pt idx="1">
                  <c:v>Ræktað land</c:v>
                </c:pt>
                <c:pt idx="2">
                  <c:v>Mólendi</c:v>
                </c:pt>
                <c:pt idx="3">
                  <c:v>Votlendi</c:v>
                </c:pt>
                <c:pt idx="4">
                  <c:v>Önnur losun</c:v>
                </c:pt>
              </c:strCache>
            </c:strRef>
          </c:cat>
          <c:val>
            <c:numRef>
              <c:f>'Losun | Emissions'!$F$551:$F$555</c:f>
              <c:numCache>
                <c:formatCode>0</c:formatCode>
                <c:ptCount val="5"/>
                <c:pt idx="0">
                  <c:v>-553.69612674802886</c:v>
                </c:pt>
                <c:pt idx="1">
                  <c:v>1887.3239808308297</c:v>
                </c:pt>
                <c:pt idx="2">
                  <c:v>5918.4558807029171</c:v>
                </c:pt>
                <c:pt idx="3">
                  <c:v>702.08172893395476</c:v>
                </c:pt>
                <c:pt idx="4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0B-4F0C-BE33-22C60A232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199688"/>
        <c:axId val="1441200768"/>
        <c:extLst/>
      </c:barChart>
      <c:catAx>
        <c:axId val="1441199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auto val="1"/>
        <c:lblAlgn val="ctr"/>
        <c:lblOffset val="100"/>
        <c:noMultiLvlLbl val="0"/>
      </c:catAx>
      <c:valAx>
        <c:axId val="1441200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5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5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.31093177083333334"/>
              <c:y val="0.949170601851851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199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is-IS" sz="1400" b="1"/>
              <a:t>Iceland's Emissions</a:t>
            </a:r>
          </a:p>
          <a:p>
            <a:pPr>
              <a:defRPr/>
            </a:pPr>
            <a:r>
              <a:rPr lang="is-IS" sz="1400" b="1"/>
              <a:t>2023</a:t>
            </a:r>
          </a:p>
          <a:p>
            <a:pPr>
              <a:defRPr/>
            </a:pPr>
            <a:r>
              <a:rPr lang="is-IS" sz="1200"/>
              <a:t>excl. LULUCF</a:t>
            </a:r>
          </a:p>
        </c:rich>
      </c:tx>
      <c:layout>
        <c:manualLayout>
          <c:xMode val="edge"/>
          <c:yMode val="edge"/>
          <c:x val="0.33110300818325972"/>
          <c:y val="0.4398608526183938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345913709304255"/>
          <c:y val="0.10163975127452207"/>
          <c:w val="0.43169549491415188"/>
          <c:h val="0.789579953741989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5-4814-8C24-CA5A06F04EFF}"/>
              </c:ext>
            </c:extLst>
          </c:dPt>
          <c:dPt>
            <c:idx val="1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8A5-4814-8C24-CA5A06F04EFF}"/>
              </c:ext>
            </c:extLst>
          </c:dPt>
          <c:dPt>
            <c:idx val="2"/>
            <c:bubble3D val="0"/>
            <c:spPr>
              <a:solidFill>
                <a:srgbClr val="7FB9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8A5-4814-8C24-CA5A06F04EFF}"/>
              </c:ext>
            </c:extLst>
          </c:dPt>
          <c:dPt>
            <c:idx val="3"/>
            <c:bubble3D val="0"/>
            <c:spPr>
              <a:solidFill>
                <a:schemeClr val="tx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A5-4814-8C24-CA5A06F04EFF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8A5-4814-8C24-CA5A06F04EFF}"/>
              </c:ext>
            </c:extLst>
          </c:dPt>
          <c:dPt>
            <c:idx val="5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8A5-4814-8C24-CA5A06F04EFF}"/>
              </c:ext>
            </c:extLst>
          </c:dPt>
          <c:dPt>
            <c:idx val="6"/>
            <c:bubble3D val="0"/>
            <c:spPr>
              <a:solidFill>
                <a:srgbClr val="FF694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8A5-4814-8C24-CA5A06F04EFF}"/>
              </c:ext>
            </c:extLst>
          </c:dPt>
          <c:dPt>
            <c:idx val="7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accent1">
                    <a:lumMod val="25000"/>
                    <a:lumOff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8A5-4814-8C24-CA5A06F04EFF}"/>
              </c:ext>
            </c:extLst>
          </c:dPt>
          <c:dLbls>
            <c:dLbl>
              <c:idx val="0"/>
              <c:layout>
                <c:manualLayout>
                  <c:x val="5.8988158047663025E-2"/>
                  <c:y val="0.14702622407320629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91C32B03-54E0-4FAF-B11C-FB6D1370D47C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6BBF32D4-36E7-4B1C-8A67-2A0FDFB93CDA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80F189EC-672D-4A95-827B-E524D96A0438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2505780895112842"/>
                      <c:h val="0.1553542527315187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8A5-4814-8C24-CA5A06F04EFF}"/>
                </c:ext>
              </c:extLst>
            </c:dLbl>
            <c:dLbl>
              <c:idx val="1"/>
              <c:layout>
                <c:manualLayout>
                  <c:x val="-0.15629666337390763"/>
                  <c:y val="0.1688038617585216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FF74BA95-A431-41C5-9860-6A3C0C23C340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5D3E952F-F107-45DA-8879-8006B5F44D45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DEF919FC-0F5E-457A-9E72-A0308C19FFD4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28A5-4814-8C24-CA5A06F04EFF}"/>
                </c:ext>
              </c:extLst>
            </c:dLbl>
            <c:dLbl>
              <c:idx val="2"/>
              <c:layout>
                <c:manualLayout>
                  <c:x val="-0.20117718872760568"/>
                  <c:y val="6.6491092617331979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B265D7F-0DF7-4A3C-9DDE-4585C4DFF594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9DE51A4E-F28C-40BF-B92C-2BFA9F42E74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9C285055-E66D-4882-8626-BECC07BED1A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8A5-4814-8C24-CA5A06F04EFF}"/>
                </c:ext>
              </c:extLst>
            </c:dLbl>
            <c:dLbl>
              <c:idx val="3"/>
              <c:layout>
                <c:manualLayout>
                  <c:x val="-0.20169706413097649"/>
                  <c:y val="-0.19789880116378825"/>
                </c:manualLayout>
              </c:layout>
              <c:tx>
                <c:rich>
                  <a:bodyPr/>
                  <a:lstStyle/>
                  <a:p>
                    <a:fld id="{3843203A-EF54-4D04-993B-6CDD262C09E2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52A9F9FA-1DDF-4399-A091-4F9E33917B68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baseline="0"/>
                  </a:p>
                  <a:p>
                    <a:fld id="{841F0F17-A17F-498F-AF0A-857A3BD4B03F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092067232296104"/>
                      <c:h val="0.1758050596386678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28A5-4814-8C24-CA5A06F04EFF}"/>
                </c:ext>
              </c:extLst>
            </c:dLbl>
            <c:dLbl>
              <c:idx val="4"/>
              <c:layout>
                <c:manualLayout>
                  <c:x val="0.21297908390816953"/>
                  <c:y val="-0.11893400299799697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36D43302-7D0D-472A-9425-5EC349BE2605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BC6554AD-8171-4DBF-ACE3-9B6B694D7341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>
                      <a:defRPr sz="1000"/>
                    </a:pPr>
                    <a:fld id="{B3D0BF84-57A0-42DF-9DCB-7F0CC8E828E5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8646398545402399"/>
                      <c:h val="0.2011227088004091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28A5-4814-8C24-CA5A06F04EFF}"/>
                </c:ext>
              </c:extLst>
            </c:dLbl>
            <c:dLbl>
              <c:idx val="5"/>
              <c:layout>
                <c:manualLayout>
                  <c:x val="0.14815561857076742"/>
                  <c:y val="-7.405271882484491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820F91F2-1F4F-4497-BD3C-580F93D0284C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D047B345-28E1-46BA-84EC-010450C1DDEF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Avenir Next LT Pro" panose="020B0504020202020204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1C89189-A1FC-4D62-99D5-C00EE8D3D7EA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28A5-4814-8C24-CA5A06F04EFF}"/>
                </c:ext>
              </c:extLst>
            </c:dLbl>
            <c:dLbl>
              <c:idx val="6"/>
              <c:layout>
                <c:manualLayout>
                  <c:x val="0.18339353118953183"/>
                  <c:y val="5.9150237730332799E-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ACAFD100-E9EF-4D09-8D8D-1D87C16D0743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846D800E-D88C-423A-83DF-06767992A495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A805870-D4CE-4501-AD22-0DFA4031D77E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28A5-4814-8C24-CA5A06F04EFF}"/>
                </c:ext>
              </c:extLst>
            </c:dLbl>
            <c:dLbl>
              <c:idx val="7"/>
              <c:layout>
                <c:manualLayout>
                  <c:x val="0.30865839984312965"/>
                  <c:y val="0.21630520206611636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000" b="1"/>
                      <a:t>Other Emissions</a:t>
                    </a: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r>
                      <a:rPr lang="en-US" sz="1000"/>
                      <a:t>326 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r>
                      <a:rPr lang="en-US" sz="1000"/>
                      <a:t>7.0%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F-28A5-4814-8C24-CA5A06F04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Emissions'!$AG$147:$AG$154</c:f>
              <c:strCache>
                <c:ptCount val="8"/>
                <c:pt idx="0">
                  <c:v>Fishing</c:v>
                </c:pt>
                <c:pt idx="1">
                  <c:v>Road Transport</c:v>
                </c:pt>
                <c:pt idx="2">
                  <c:v>Geothermal Energy</c:v>
                </c:pt>
                <c:pt idx="3">
                  <c:v>Aluminium Production</c:v>
                </c:pt>
                <c:pt idx="4">
                  <c:v>Ferrosilicon and Silicon Metal Production</c:v>
                </c:pt>
                <c:pt idx="5">
                  <c:v>Agriculture</c:v>
                </c:pt>
                <c:pt idx="6">
                  <c:v>Waste</c:v>
                </c:pt>
                <c:pt idx="7">
                  <c:v>Other Emissions</c:v>
                </c:pt>
              </c:strCache>
            </c:strRef>
          </c:cat>
          <c:val>
            <c:numRef>
              <c:f>'Losun | Emissions'!$AH$147:$AH$154</c:f>
              <c:numCache>
                <c:formatCode>0</c:formatCode>
                <c:ptCount val="8"/>
                <c:pt idx="0">
                  <c:v>485.3352147538011</c:v>
                </c:pt>
                <c:pt idx="1">
                  <c:v>921.28481276391403</c:v>
                </c:pt>
                <c:pt idx="2">
                  <c:v>176.69460000000001</c:v>
                </c:pt>
                <c:pt idx="3">
                  <c:v>1402.6496416686878</c:v>
                </c:pt>
                <c:pt idx="4">
                  <c:v>408.20430474231654</c:v>
                </c:pt>
                <c:pt idx="5">
                  <c:v>692.38040246203309</c:v>
                </c:pt>
                <c:pt idx="6">
                  <c:v>233.17458725375354</c:v>
                </c:pt>
                <c:pt idx="7">
                  <c:v>326.32310713235347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8A5-4814-8C24-CA5A06F04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4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is-IS" sz="1400" b="1"/>
              <a:t>Iceland's</a:t>
            </a:r>
          </a:p>
          <a:p>
            <a:pPr>
              <a:defRPr/>
            </a:pPr>
            <a:r>
              <a:rPr lang="is-IS" sz="1400" b="1"/>
              <a:t>Emissions</a:t>
            </a:r>
          </a:p>
          <a:p>
            <a:pPr>
              <a:defRPr/>
            </a:pPr>
            <a:r>
              <a:rPr lang="is-IS" sz="1400" b="1"/>
              <a:t>in 2023</a:t>
            </a:r>
          </a:p>
        </c:rich>
      </c:tx>
      <c:layout>
        <c:manualLayout>
          <c:xMode val="edge"/>
          <c:yMode val="edge"/>
          <c:x val="0.41786375647627921"/>
          <c:y val="0.4028808565263907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555989583333333"/>
          <c:y val="8.8958333333333334E-2"/>
          <c:w val="0.44919270833333336"/>
          <c:h val="0.7985648148148147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E8-48B2-B6CB-20EC65AD536C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6E8-48B2-B6CB-20EC65AD536C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6E8-48B2-B6CB-20EC65AD536C}"/>
              </c:ext>
            </c:extLst>
          </c:dPt>
          <c:dPt>
            <c:idx val="3"/>
            <c:bubble3D val="0"/>
            <c:spPr>
              <a:solidFill>
                <a:srgbClr val="68A2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6E8-48B2-B6CB-20EC65AD536C}"/>
              </c:ext>
            </c:extLst>
          </c:dPt>
          <c:dPt>
            <c:idx val="4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6E8-48B2-B6CB-20EC65AD536C}"/>
              </c:ext>
            </c:extLst>
          </c:dPt>
          <c:dLbls>
            <c:dLbl>
              <c:idx val="0"/>
              <c:layout>
                <c:manualLayout>
                  <c:x val="0.15709635416666667"/>
                  <c:y val="-7.3495370370370364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000" b="1"/>
                      <a:t>Energy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1774 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14%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B6E8-48B2-B6CB-20EC65AD536C}"/>
                </c:ext>
              </c:extLst>
            </c:dLbl>
            <c:dLbl>
              <c:idx val="1"/>
              <c:layout>
                <c:manualLayout>
                  <c:x val="0.20257167968750001"/>
                  <c:y val="5.291655092592592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000" b="1"/>
                      <a:t>Industrial Processes and Product Use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1946 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15%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825559895833331"/>
                      <c:h val="0.2156208333333333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3-B6E8-48B2-B6CB-20EC65AD536C}"/>
                </c:ext>
              </c:extLst>
            </c:dLbl>
            <c:dLbl>
              <c:idx val="2"/>
              <c:layout>
                <c:manualLayout>
                  <c:x val="0.15213541666666666"/>
                  <c:y val="0.176388888888888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000" b="1"/>
                      <a:t>Agriculture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692 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5.5%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B6E8-48B2-B6CB-20EC65AD536C}"/>
                </c:ext>
              </c:extLst>
            </c:dLbl>
            <c:dLbl>
              <c:idx val="3"/>
              <c:layout>
                <c:manualLayout>
                  <c:x val="-0.21164050199736628"/>
                  <c:y val="5.9634480364642584E-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3173AA4A-14F5-4239-917B-5B8522F8EC2F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0DDC3863-1640-4B7A-8184-2D85750B9EBB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kt CO₂e
</a:t>
                    </a:r>
                    <a:fld id="{65954A7E-3BD6-448F-AF25-CA787F87A480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631339704693406"/>
                      <c:h val="0.3050079673850707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B6E8-48B2-B6CB-20EC65AD536C}"/>
                </c:ext>
              </c:extLst>
            </c:dLbl>
            <c:dLbl>
              <c:idx val="4"/>
              <c:layout>
                <c:manualLayout>
                  <c:x val="0.13559895833333321"/>
                  <c:y val="-0.17932870370370371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000" b="1"/>
                      <a:t>Waste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233 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1.8%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B6E8-48B2-B6CB-20EC65AD5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'Losun | Emissions'!$AG$8:$AG$12</c:f>
              <c:strCache>
                <c:ptCount val="5"/>
                <c:pt idx="0">
                  <c:v>Energy</c:v>
                </c:pt>
                <c:pt idx="1">
                  <c:v>Industrial Processes and Product Use</c:v>
                </c:pt>
                <c:pt idx="2">
                  <c:v>Agriculture</c:v>
                </c:pt>
                <c:pt idx="3">
                  <c:v>Land use, Land-Use Change and Forestry</c:v>
                </c:pt>
                <c:pt idx="4">
                  <c:v>Waste</c:v>
                </c:pt>
              </c:strCache>
            </c:strRef>
          </c:cat>
          <c:val>
            <c:numRef>
              <c:f>'Losun | Emissions'!$AH$8:$AH$12</c:f>
              <c:numCache>
                <c:formatCode>0</c:formatCode>
                <c:ptCount val="5"/>
                <c:pt idx="0">
                  <c:v>1774.4954056364502</c:v>
                </c:pt>
                <c:pt idx="1">
                  <c:v>1945.9962754246219</c:v>
                </c:pt>
                <c:pt idx="2">
                  <c:v>692.38040246203309</c:v>
                </c:pt>
                <c:pt idx="3">
                  <c:v>7985.0110491166906</c:v>
                </c:pt>
                <c:pt idx="4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E8-48B2-B6CB-20EC65AD53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39"/>
        <c:holeSize val="50"/>
        <c:extLst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is-IS" sz="1400" b="1"/>
              <a:t>Losun Íslands</a:t>
            </a:r>
          </a:p>
          <a:p>
            <a:pPr>
              <a:defRPr sz="1600"/>
            </a:pPr>
            <a:r>
              <a:rPr lang="is-IS" sz="1400" b="1"/>
              <a:t>2023</a:t>
            </a:r>
          </a:p>
        </c:rich>
      </c:tx>
      <c:layout>
        <c:manualLayout>
          <c:xMode val="edge"/>
          <c:yMode val="edge"/>
          <c:x val="0.42050519453700647"/>
          <c:y val="0.4523193168866442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349208103344985"/>
          <c:y val="6.8300367180625307E-2"/>
          <c:w val="0.44816270505670702"/>
          <c:h val="0.85397282009785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37-4567-83E1-BACD88ACD170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37-4567-83E1-BACD88ACD170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37-4567-83E1-BACD88ACD170}"/>
              </c:ext>
            </c:extLst>
          </c:dPt>
          <c:dPt>
            <c:idx val="3"/>
            <c:bubble3D val="0"/>
            <c:spPr>
              <a:solidFill>
                <a:srgbClr val="68A2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37-4567-83E1-BACD88ACD170}"/>
              </c:ext>
            </c:extLst>
          </c:dPt>
          <c:dPt>
            <c:idx val="4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137-4567-83E1-BACD88ACD170}"/>
              </c:ext>
            </c:extLst>
          </c:dPt>
          <c:dLbls>
            <c:dLbl>
              <c:idx val="0"/>
              <c:layout>
                <c:manualLayout>
                  <c:x val="-0.24472823824976969"/>
                  <c:y val="4.8125826356291368E-2"/>
                </c:manualLayout>
              </c:layout>
              <c:tx>
                <c:rich>
                  <a:bodyPr/>
                  <a:lstStyle/>
                  <a:p>
                    <a:fld id="{FDD57418-BDD3-4A8F-8EF0-0633711237CF}" type="CATEGORYNAME">
                      <a:rPr lang="en-US" sz="1200" b="1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83E65AE0-A292-44BE-815C-4297996BC2A6}" type="VALUE">
                      <a:rPr lang="en-US" baseline="0"/>
                      <a:pPr/>
                      <a:t>[VALUE]</a:t>
                    </a:fld>
                    <a:r>
                      <a:rPr lang="en-US" baseline="0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r>
                      <a:rPr lang="en-US" baseline="0"/>
                      <a:t>
</a:t>
                    </a:r>
                    <a:fld id="{A9EA2292-6204-4278-A742-C0DC2D3ED94D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443117265800206"/>
                      <c:h val="0.18014494398480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137-4567-83E1-BACD88ACD170}"/>
                </c:ext>
              </c:extLst>
            </c:dLbl>
            <c:dLbl>
              <c:idx val="1"/>
              <c:layout>
                <c:manualLayout>
                  <c:x val="-0.21632379957723721"/>
                  <c:y val="-3.7449036309719554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C081B4E-E3BC-44AA-8304-C81EA4573251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B5B0315A-565C-453B-AA84-0568A3DBD7B7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CO₂-íg.
</a:t>
                    </a:r>
                    <a:fld id="{2B618588-BF7B-41B9-9843-8929618E4BDE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918992572006037"/>
                      <c:h val="0.2040562877771537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137-4567-83E1-BACD88ACD170}"/>
                </c:ext>
              </c:extLst>
            </c:dLbl>
            <c:dLbl>
              <c:idx val="2"/>
              <c:layout>
                <c:manualLayout>
                  <c:x val="-0.23037482829562242"/>
                  <c:y val="-0.2021098943525004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4FF67B7C-36B9-4328-94B2-FCF50D53C16D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A653B996-0D56-4670-B106-3715CCE8EBE8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CO₂-íg.
</a:t>
                    </a:r>
                    <a:fld id="{2429E722-45C1-4ADF-A307-7F957E76063A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932941343017732"/>
                      <c:h val="0.1607632209731288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137-4567-83E1-BACD88ACD170}"/>
                </c:ext>
              </c:extLst>
            </c:dLbl>
            <c:dLbl>
              <c:idx val="3"/>
              <c:layout>
                <c:manualLayout>
                  <c:x val="0.20288995456504166"/>
                  <c:y val="-2.1168168210849046E-3"/>
                </c:manualLayout>
              </c:layout>
              <c:tx>
                <c:rich>
                  <a:bodyPr/>
                  <a:lstStyle/>
                  <a:p>
                    <a:fld id="{35BD04DC-8843-48C2-A6D0-65519F1A6BC5}" type="CATEGORYNAME">
                      <a:rPr lang="en-US" sz="1000" b="1"/>
                      <a:pPr/>
                      <a:t>[CATEGORY NAME]</a:t>
                    </a:fld>
                    <a:r>
                      <a:rPr lang="en-US" sz="1000" baseline="0"/>
                      <a:t>
</a:t>
                    </a:r>
                    <a:fld id="{2E095C5F-A9B6-4A71-B5BD-62FF081C653E}" type="VALUE">
                      <a:rPr lang="en-US" sz="1000" baseline="0"/>
                      <a:pPr/>
                      <a:t>[VALUE]</a:t>
                    </a:fld>
                    <a:r>
                      <a:rPr lang="en-US" sz="100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r>
                      <a:rPr lang="en-US" sz="1000" baseline="0"/>
                      <a:t>
</a:t>
                    </a:r>
                    <a:fld id="{B9C32234-11AA-4E5B-9528-20C690978235}" type="PERCENTAGE">
                      <a:rPr lang="en-US" sz="1000" baseline="0"/>
                      <a:pPr/>
                      <a:t>[PERCENTAGE]</a:t>
                    </a:fld>
                    <a:endParaRPr lang="en-US" sz="1000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071271059634324"/>
                      <c:h val="0.2254103528923318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137-4567-83E1-BACD88ACD170}"/>
                </c:ext>
              </c:extLst>
            </c:dLbl>
            <c:dLbl>
              <c:idx val="4"/>
              <c:layout>
                <c:manualLayout>
                  <c:x val="-0.16299095227910249"/>
                  <c:y val="0.1779642849174638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291D730-0AC8-45C7-A43C-13191D226015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6CB422A1-E55C-4CB9-8392-498D619C2B13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CO₂-íg.
</a:t>
                    </a:r>
                    <a:fld id="{82A63583-BE5F-4D28-8FFE-F26CD27B1A4F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803117242376819"/>
                      <c:h val="0.158585714549011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4137-4567-83E1-BACD88ACD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Emissions'!$E$8:$E$12</c:f>
              <c:strCache>
                <c:ptCount val="5"/>
                <c:pt idx="0">
                  <c:v>Orka</c:v>
                </c:pt>
                <c:pt idx="1">
                  <c:v>Iðnaður og vörunotkun</c:v>
                </c:pt>
                <c:pt idx="2">
                  <c:v>Landbúnaður</c:v>
                </c:pt>
                <c:pt idx="3">
                  <c:v>Landnotkun</c:v>
                </c:pt>
                <c:pt idx="4">
                  <c:v>Úrgangur</c:v>
                </c:pt>
              </c:strCache>
            </c:strRef>
          </c:cat>
          <c:val>
            <c:numRef>
              <c:f>'Losun | Emissions'!$F$8:$F$12</c:f>
              <c:numCache>
                <c:formatCode>0</c:formatCode>
                <c:ptCount val="5"/>
                <c:pt idx="0">
                  <c:v>1774.4954056364502</c:v>
                </c:pt>
                <c:pt idx="1">
                  <c:v>1945.9962754246219</c:v>
                </c:pt>
                <c:pt idx="2">
                  <c:v>692.38040246203309</c:v>
                </c:pt>
                <c:pt idx="3">
                  <c:v>7985.0110491166906</c:v>
                </c:pt>
                <c:pt idx="4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37-4567-83E1-BACD88ACD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09"/>
        <c:holeSize val="50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400" b="1"/>
              <a:t>Losun Íslands</a:t>
            </a:r>
          </a:p>
          <a:p>
            <a:pPr>
              <a:defRPr/>
            </a:pPr>
            <a:r>
              <a:rPr lang="is-IS" sz="1400" b="1"/>
              <a:t>2023</a:t>
            </a:r>
          </a:p>
          <a:p>
            <a:pPr>
              <a:defRPr/>
            </a:pPr>
            <a:r>
              <a:rPr lang="is-IS" sz="1200" b="0" baseline="0"/>
              <a:t>án losunar frá</a:t>
            </a:r>
          </a:p>
          <a:p>
            <a:pPr>
              <a:defRPr/>
            </a:pPr>
            <a:r>
              <a:rPr lang="is-IS" sz="1200" b="0" baseline="0"/>
              <a:t>landnotkun</a:t>
            </a:r>
            <a:endParaRPr lang="is-IS" sz="1200" b="0"/>
          </a:p>
        </c:rich>
      </c:tx>
      <c:layout>
        <c:manualLayout>
          <c:xMode val="edge"/>
          <c:yMode val="edge"/>
          <c:x val="0.42828882194077322"/>
          <c:y val="0.3912963574872387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069663062885803"/>
          <c:y val="0.11608604540021684"/>
          <c:w val="0.43700619492500914"/>
          <c:h val="0.75040303161117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11-4A18-8F25-AAB0BCC2BBE4}"/>
              </c:ext>
            </c:extLst>
          </c:dPt>
          <c:dPt>
            <c:idx val="1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111-4A18-8F25-AAB0BCC2BBE4}"/>
              </c:ext>
            </c:extLst>
          </c:dPt>
          <c:dPt>
            <c:idx val="2"/>
            <c:bubble3D val="0"/>
            <c:spPr>
              <a:solidFill>
                <a:srgbClr val="7FB9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111-4A18-8F25-AAB0BCC2BBE4}"/>
              </c:ext>
            </c:extLst>
          </c:dPt>
          <c:dPt>
            <c:idx val="3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111-4A18-8F25-AAB0BCC2BBE4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111-4A18-8F25-AAB0BCC2BBE4}"/>
              </c:ext>
            </c:extLst>
          </c:dPt>
          <c:dPt>
            <c:idx val="5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111-4A18-8F25-AAB0BCC2BBE4}"/>
              </c:ext>
            </c:extLst>
          </c:dPt>
          <c:dPt>
            <c:idx val="6"/>
            <c:bubble3D val="0"/>
            <c:spPr>
              <a:solidFill>
                <a:srgbClr val="FF694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111-4A18-8F25-AAB0BCC2BBE4}"/>
              </c:ext>
            </c:extLst>
          </c:dPt>
          <c:dPt>
            <c:idx val="7"/>
            <c:bubble3D val="0"/>
            <c:spPr>
              <a:solidFill>
                <a:schemeClr val="accent1">
                  <a:lumMod val="25000"/>
                  <a:lumOff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111-4A18-8F25-AAB0BCC2BBE4}"/>
              </c:ext>
            </c:extLst>
          </c:dPt>
          <c:dLbls>
            <c:dLbl>
              <c:idx val="0"/>
              <c:layout>
                <c:manualLayout>
                  <c:x val="6.5355546151491334E-2"/>
                  <c:y val="0.15557378217235487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E32284A-8F90-4748-B0F5-6F6E58D11B5A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BF2AFE09-1445-400A-AEA0-466E41B1FC30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C5680EF-1B1A-4EAB-9308-CE113ADB1355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111-4A18-8F25-AAB0BCC2BBE4}"/>
                </c:ext>
              </c:extLst>
            </c:dLbl>
            <c:dLbl>
              <c:idx val="1"/>
              <c:layout>
                <c:manualLayout>
                  <c:x val="-0.1767730115428601"/>
                  <c:y val="0.18830432641428355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D13A9EF-5FAA-4B67-8F14-640355573CDB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A91B62A-0BA8-4534-A750-808D8357750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2852F327-B7F6-406C-96BA-AD96A0AD6B31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111-4A18-8F25-AAB0BCC2BBE4}"/>
                </c:ext>
              </c:extLst>
            </c:dLbl>
            <c:dLbl>
              <c:idx val="2"/>
              <c:layout>
                <c:manualLayout>
                  <c:x val="-0.22908760278836898"/>
                  <c:y val="7.353316367797774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9CBAC73-3C67-4214-82D5-853677065651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1A58D8B4-24A6-49BE-88F0-174A28FF5135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C9060AC0-1EA3-4A4F-B3BA-C296C52374BE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111-4A18-8F25-AAB0BCC2BBE4}"/>
                </c:ext>
              </c:extLst>
            </c:dLbl>
            <c:dLbl>
              <c:idx val="3"/>
              <c:layout>
                <c:manualLayout>
                  <c:x val="-0.22396260139208501"/>
                  <c:y val="-0.1294007631717848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51E952F-6CE4-4073-AE6D-13BDD66E09B3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D915031-0400-4551-94FB-79B05FF42249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22AC36B7-6490-404A-B6B3-C86AA75782B2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59986979166664"/>
                      <c:h val="0.170556712962962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111-4A18-8F25-AAB0BCC2BBE4}"/>
                </c:ext>
              </c:extLst>
            </c:dLbl>
            <c:dLbl>
              <c:idx val="4"/>
              <c:layout>
                <c:manualLayout>
                  <c:x val="0.19147958592475786"/>
                  <c:y val="-0.14041376371439848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5046364-EB60-483C-9362-FDF90B078076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03A610A-DAC1-419D-87E1-0C3AB5FBACAA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444CA717-8CDF-4602-97F9-44AD4C8BAD8B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0521273513253661"/>
                      <c:h val="0.1767339834220896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E111-4A18-8F25-AAB0BCC2BBE4}"/>
                </c:ext>
              </c:extLst>
            </c:dLbl>
            <c:dLbl>
              <c:idx val="5"/>
              <c:layout>
                <c:manualLayout>
                  <c:x val="0.19765997612253491"/>
                  <c:y val="-9.846173187120367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08754A4-DC91-4DB7-8056-F09D875CF29C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8EAE2F38-2CBB-45EF-A8B6-ED7928B7F521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73E7152-B510-43CE-96D5-EAFDDBC97C2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141330718502828"/>
                      <c:h val="0.1515008305594097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E111-4A18-8F25-AAB0BCC2BBE4}"/>
                </c:ext>
              </c:extLst>
            </c:dLbl>
            <c:dLbl>
              <c:idx val="6"/>
              <c:layout>
                <c:manualLayout>
                  <c:x val="0.21993489583333334"/>
                  <c:y val="3.2337962962962964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87F407-D89B-4DF9-9255-443CA7320D2A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1404E2A9-75C5-4C5D-9779-EE35DD91C628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A41120A7-69E9-4FE6-B021-7FDF71007CB9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E111-4A18-8F25-AAB0BCC2BBE4}"/>
                </c:ext>
              </c:extLst>
            </c:dLbl>
            <c:dLbl>
              <c:idx val="7"/>
              <c:layout>
                <c:manualLayout>
                  <c:x val="0.25421082499618308"/>
                  <c:y val="0.2014280508491349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3B06761-20F1-4716-9B83-22BCD2675194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EAD98EE4-4514-4DE2-97CA-A23A9814B150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</a:t>
                    </a:r>
                    <a:r>
                      <a:rPr lang="en-US" sz="1000" baseline="0"/>
                      <a:t> tonn CO</a:t>
                    </a:r>
                    <a:r>
                      <a:rPr lang="en-US" sz="1000" baseline="-25000"/>
                      <a:t>2</a:t>
                    </a:r>
                    <a:r>
                      <a:rPr lang="en-US" sz="1000" baseline="0"/>
                      <a:t>-íg.</a:t>
                    </a:r>
                  </a:p>
                  <a:p>
                    <a:pPr>
                      <a:defRPr sz="1000"/>
                    </a:pPr>
                    <a:fld id="{0E7E8CEF-C8A2-41DF-9753-C977B591FE4C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E111-4A18-8F25-AAB0BCC2BB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Emissions'!$E$147:$E$154</c:f>
              <c:strCache>
                <c:ptCount val="8"/>
                <c:pt idx="0">
                  <c:v>Fiskiskip</c:v>
                </c:pt>
                <c:pt idx="1">
                  <c:v>Vegasamgöngur</c:v>
                </c:pt>
                <c:pt idx="2">
                  <c:v>Jarðvarmavirkjanir</c:v>
                </c:pt>
                <c:pt idx="3">
                  <c:v>Álframleiðsla</c:v>
                </c:pt>
                <c:pt idx="4">
                  <c:v>Kísil- og kísilmálmframleiðsla</c:v>
                </c:pt>
                <c:pt idx="5">
                  <c:v>Landbúnaður</c:v>
                </c:pt>
                <c:pt idx="6">
                  <c:v>Úrgangur</c:v>
                </c:pt>
                <c:pt idx="7">
                  <c:v>Önnur losun</c:v>
                </c:pt>
              </c:strCache>
            </c:strRef>
          </c:cat>
          <c:val>
            <c:numRef>
              <c:f>'Losun | Emissions'!$F$147:$F$154</c:f>
              <c:numCache>
                <c:formatCode>0</c:formatCode>
                <c:ptCount val="8"/>
                <c:pt idx="0">
                  <c:v>485.3352147538011</c:v>
                </c:pt>
                <c:pt idx="1">
                  <c:v>921.28481276391403</c:v>
                </c:pt>
                <c:pt idx="2">
                  <c:v>176.69460000000001</c:v>
                </c:pt>
                <c:pt idx="3">
                  <c:v>1402.6496416686878</c:v>
                </c:pt>
                <c:pt idx="4">
                  <c:v>408.20430474231654</c:v>
                </c:pt>
                <c:pt idx="5">
                  <c:v>692.38040246203309</c:v>
                </c:pt>
                <c:pt idx="6">
                  <c:v>233.17458725375354</c:v>
                </c:pt>
                <c:pt idx="7">
                  <c:v>326.32310713235347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111-4A18-8F25-AAB0BCC2B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5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000489448654694E-2"/>
          <c:y val="3.2025917839422005E-2"/>
          <c:w val="0.70583601631462389"/>
          <c:h val="0.88203733437992593"/>
        </c:manualLayout>
      </c:layout>
      <c:barChart>
        <c:barDir val="col"/>
        <c:grouping val="stacked"/>
        <c:varyColors val="0"/>
        <c:ser>
          <c:idx val="3"/>
          <c:order val="0"/>
          <c:tx>
            <c:v>LULUCF</c:v>
          </c:tx>
          <c:spPr>
            <a:solidFill>
              <a:srgbClr val="68A20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Data'!$H$8:$AO$8</c:f>
              <c:numCache>
                <c:formatCode>0</c:formatCode>
                <c:ptCount val="34"/>
                <c:pt idx="0">
                  <c:v>8142.2655079993019</c:v>
                </c:pt>
                <c:pt idx="1">
                  <c:v>8146.2313470254858</c:v>
                </c:pt>
                <c:pt idx="2">
                  <c:v>8131.8588280985387</c:v>
                </c:pt>
                <c:pt idx="3">
                  <c:v>8138.1761530650947</c:v>
                </c:pt>
                <c:pt idx="4">
                  <c:v>8129.0084749077187</c:v>
                </c:pt>
                <c:pt idx="5">
                  <c:v>8110.6672040854837</c:v>
                </c:pt>
                <c:pt idx="6">
                  <c:v>8103.1417242367525</c:v>
                </c:pt>
                <c:pt idx="7">
                  <c:v>8096.1306669816267</c:v>
                </c:pt>
                <c:pt idx="8">
                  <c:v>8091.2099222669249</c:v>
                </c:pt>
                <c:pt idx="9">
                  <c:v>8094.1024539946084</c:v>
                </c:pt>
                <c:pt idx="10">
                  <c:v>8095.0089405619865</c:v>
                </c:pt>
                <c:pt idx="11">
                  <c:v>8099.9833391208258</c:v>
                </c:pt>
                <c:pt idx="12">
                  <c:v>8109.2975745146305</c:v>
                </c:pt>
                <c:pt idx="13">
                  <c:v>8099.8628672248997</c:v>
                </c:pt>
                <c:pt idx="14">
                  <c:v>8096.5347677604586</c:v>
                </c:pt>
                <c:pt idx="15">
                  <c:v>8091.7267269509657</c:v>
                </c:pt>
                <c:pt idx="16">
                  <c:v>8135.1701428928063</c:v>
                </c:pt>
                <c:pt idx="17">
                  <c:v>8030.451820954705</c:v>
                </c:pt>
                <c:pt idx="18">
                  <c:v>8065.6670743415989</c:v>
                </c:pt>
                <c:pt idx="19">
                  <c:v>8117.3693936346281</c:v>
                </c:pt>
                <c:pt idx="20">
                  <c:v>8088.1843252997787</c:v>
                </c:pt>
                <c:pt idx="21">
                  <c:v>8063.4833201027086</c:v>
                </c:pt>
                <c:pt idx="22">
                  <c:v>8064.5392425745749</c:v>
                </c:pt>
                <c:pt idx="23">
                  <c:v>8061.7769053843185</c:v>
                </c:pt>
                <c:pt idx="24">
                  <c:v>8051.6816426605765</c:v>
                </c:pt>
                <c:pt idx="25">
                  <c:v>8039.3971026624204</c:v>
                </c:pt>
                <c:pt idx="26">
                  <c:v>8018.3786668449193</c:v>
                </c:pt>
                <c:pt idx="27">
                  <c:v>7987.5815574668504</c:v>
                </c:pt>
                <c:pt idx="28">
                  <c:v>7972.0593770061969</c:v>
                </c:pt>
                <c:pt idx="29">
                  <c:v>7982.4408800976125</c:v>
                </c:pt>
                <c:pt idx="30">
                  <c:v>7999.9250976595449</c:v>
                </c:pt>
                <c:pt idx="31">
                  <c:v>8003.3846929324436</c:v>
                </c:pt>
                <c:pt idx="32">
                  <c:v>7985.6990877259941</c:v>
                </c:pt>
                <c:pt idx="33">
                  <c:v>7985.0110491166906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2-4D45-A768-B54BC7ED720B}"/>
            </c:ext>
          </c:extLst>
        </c:ser>
        <c:ser>
          <c:idx val="0"/>
          <c:order val="1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2-4D45-A768-B54BC7ED720B}"/>
            </c:ext>
          </c:extLst>
        </c:ser>
        <c:ser>
          <c:idx val="1"/>
          <c:order val="2"/>
          <c:tx>
            <c:v>IPPU</c:v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12-4D45-A768-B54BC7ED720B}"/>
            </c:ext>
          </c:extLst>
        </c:ser>
        <c:ser>
          <c:idx val="2"/>
          <c:order val="3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12-4D45-A768-B54BC7ED720B}"/>
            </c:ext>
          </c:extLst>
        </c:ser>
        <c:ser>
          <c:idx val="4"/>
          <c:order val="4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12-4D45-A768-B54BC7ED7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</a:t>
                </a:r>
                <a:r>
                  <a:rPr lang="en-US">
                    <a:latin typeface="Aptos Narrow" panose="020B0004020202020204" pitchFamily="34" charset="0"/>
                  </a:rPr>
                  <a:t>₂</a:t>
                </a:r>
                <a:r>
                  <a:rPr lang="en-US"/>
                  <a:t>e)</a:t>
                </a:r>
              </a:p>
            </c:rich>
          </c:tx>
          <c:layout>
            <c:manualLayout>
              <c:xMode val="edge"/>
              <c:yMode val="edge"/>
              <c:x val="1.098429232151613E-3"/>
              <c:y val="0.23185297329813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2679681320677145"/>
          <c:y val="0.31390809730743874"/>
          <c:w val="0.1120797702014074"/>
          <c:h val="0.37509525246143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17234923346272E-2"/>
          <c:y val="3.1799759396237068E-2"/>
          <c:w val="0.64639281300644535"/>
          <c:h val="0.882870355089725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6B-4684-A2C6-6E74104E58FD}"/>
            </c:ext>
          </c:extLst>
        </c:ser>
        <c:ser>
          <c:idx val="1"/>
          <c:order val="1"/>
          <c:tx>
            <c:v>IPPU</c:v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6B-4684-A2C6-6E74104E58FD}"/>
            </c:ext>
          </c:extLst>
        </c:ser>
        <c:ser>
          <c:idx val="2"/>
          <c:order val="2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6B-4684-A2C6-6E74104E58FD}"/>
            </c:ext>
          </c:extLst>
        </c:ser>
        <c:ser>
          <c:idx val="4"/>
          <c:order val="3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6B-4684-A2C6-6E74104E5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  <c:extLst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</a:t>
                </a:r>
                <a:r>
                  <a:rPr lang="en-US">
                    <a:latin typeface="Aptos Narrow" panose="020B0004020202020204" pitchFamily="34" charset="0"/>
                  </a:rPr>
                  <a:t>₂</a:t>
                </a:r>
                <a:r>
                  <a:rPr lang="en-US"/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42544930830597"/>
          <c:y val="0.34292682982348516"/>
          <c:w val="0.108014020414626"/>
          <c:h val="0.30547345107059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s-IS" sz="1200" b="0"/>
              <a:t>Losun Íslands </a:t>
            </a:r>
          </a:p>
          <a:p>
            <a:pPr>
              <a:defRPr/>
            </a:pPr>
            <a:r>
              <a:rPr lang="is-IS" sz="1200" b="0"/>
              <a:t>án</a:t>
            </a:r>
            <a:r>
              <a:rPr lang="is-IS" sz="1200" b="0" baseline="0"/>
              <a:t> landnotkunar</a:t>
            </a:r>
            <a:endParaRPr lang="is-IS" sz="1200" b="0"/>
          </a:p>
        </c:rich>
      </c:tx>
      <c:layout>
        <c:manualLayout>
          <c:xMode val="edge"/>
          <c:yMode val="edge"/>
          <c:x val="0.763727925355635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2841409246921054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Data'!$H$11:$AV$11</c:f>
              <c:numCache>
                <c:formatCode>0</c:formatCode>
                <c:ptCount val="41"/>
                <c:pt idx="0">
                  <c:v>3707.3484357471484</c:v>
                </c:pt>
                <c:pt idx="1">
                  <c:v>3503.3958591849837</c:v>
                </c:pt>
                <c:pt idx="2">
                  <c:v>3441.4554754454693</c:v>
                </c:pt>
                <c:pt idx="3">
                  <c:v>3526.5818657465206</c:v>
                </c:pt>
                <c:pt idx="4">
                  <c:v>3461.20318228112</c:v>
                </c:pt>
                <c:pt idx="5">
                  <c:v>3591.1576835639489</c:v>
                </c:pt>
                <c:pt idx="6">
                  <c:v>3647.6784093798183</c:v>
                </c:pt>
                <c:pt idx="7">
                  <c:v>3807.331598519504</c:v>
                </c:pt>
                <c:pt idx="8">
                  <c:v>3956.1038287353658</c:v>
                </c:pt>
                <c:pt idx="9">
                  <c:v>4172.6975564248369</c:v>
                </c:pt>
                <c:pt idx="10">
                  <c:v>4201.4799372371681</c:v>
                </c:pt>
                <c:pt idx="11">
                  <c:v>4100.3049374383099</c:v>
                </c:pt>
                <c:pt idx="12">
                  <c:v>4187.0032937985761</c:v>
                </c:pt>
                <c:pt idx="13">
                  <c:v>4158.0580445068426</c:v>
                </c:pt>
                <c:pt idx="14">
                  <c:v>4270.3226176756443</c:v>
                </c:pt>
                <c:pt idx="15">
                  <c:v>4128.8544778738878</c:v>
                </c:pt>
                <c:pt idx="16">
                  <c:v>4686.7232852808729</c:v>
                </c:pt>
                <c:pt idx="17">
                  <c:v>4992.5636184428158</c:v>
                </c:pt>
                <c:pt idx="18">
                  <c:v>5374.0567535534265</c:v>
                </c:pt>
                <c:pt idx="19">
                  <c:v>5071.4218568689175</c:v>
                </c:pt>
                <c:pt idx="20">
                  <c:v>4976.0758286327</c:v>
                </c:pt>
                <c:pt idx="21">
                  <c:v>4762.7779382950393</c:v>
                </c:pt>
                <c:pt idx="22">
                  <c:v>4754.0260075935958</c:v>
                </c:pt>
                <c:pt idx="23">
                  <c:v>4757.6042928315301</c:v>
                </c:pt>
                <c:pt idx="24">
                  <c:v>4761.6339361876089</c:v>
                </c:pt>
                <c:pt idx="25">
                  <c:v>4844.8368353768801</c:v>
                </c:pt>
                <c:pt idx="26">
                  <c:v>4797.1816517628558</c:v>
                </c:pt>
                <c:pt idx="27">
                  <c:v>4884.5847144199079</c:v>
                </c:pt>
                <c:pt idx="28">
                  <c:v>4943.785396049655</c:v>
                </c:pt>
                <c:pt idx="29">
                  <c:v>4796.559077926735</c:v>
                </c:pt>
                <c:pt idx="30">
                  <c:v>4605.1122623753208</c:v>
                </c:pt>
                <c:pt idx="31">
                  <c:v>4729.1610057789212</c:v>
                </c:pt>
                <c:pt idx="32">
                  <c:v>4781.7166406813813</c:v>
                </c:pt>
                <c:pt idx="33">
                  <c:v>4646.0466707768592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3D-4FA1-B10C-1320B3792BEE}"/>
            </c:ext>
          </c:extLst>
        </c:ser>
        <c:ser>
          <c:idx val="2"/>
          <c:order val="1"/>
          <c:tx>
            <c:v>Sviðsmynd með viðbótaraðgerðum</c:v>
          </c:tx>
          <c:spPr>
            <a:ln w="19050">
              <a:solidFill>
                <a:schemeClr val="accent2"/>
              </a:solidFill>
              <a:prstDash val="sysDot"/>
            </a:ln>
          </c:spPr>
          <c:marker>
            <c:symbol val="none"/>
          </c:marker>
          <c:dPt>
            <c:idx val="33"/>
            <c:bubble3D val="0"/>
            <c:spPr>
              <a:ln w="19050" cap="rnd">
                <a:solidFill>
                  <a:schemeClr val="accent2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143D-4FA1-B10C-1320B3792BEE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Data'!$H$27:$BU$27</c:f>
              <c:numCache>
                <c:formatCode>0</c:formatCode>
                <c:ptCount val="66"/>
                <c:pt idx="33">
                  <c:v>4646.0466707768592</c:v>
                </c:pt>
                <c:pt idx="34">
                  <c:v>4662.1970512682719</c:v>
                </c:pt>
                <c:pt idx="35">
                  <c:v>4619.2142111817366</c:v>
                </c:pt>
                <c:pt idx="36">
                  <c:v>4554.7056215637112</c:v>
                </c:pt>
                <c:pt idx="37">
                  <c:v>4512.1732326008178</c:v>
                </c:pt>
                <c:pt idx="38">
                  <c:v>4346.6211227578451</c:v>
                </c:pt>
                <c:pt idx="39">
                  <c:v>4245.3895224608386</c:v>
                </c:pt>
                <c:pt idx="40">
                  <c:v>4156.4264395406808</c:v>
                </c:pt>
                <c:pt idx="41">
                  <c:v>4071.6883545917285</c:v>
                </c:pt>
                <c:pt idx="42">
                  <c:v>4014.1677429949045</c:v>
                </c:pt>
                <c:pt idx="43">
                  <c:v>3963.652824898325</c:v>
                </c:pt>
                <c:pt idx="44">
                  <c:v>3895.3634962743395</c:v>
                </c:pt>
                <c:pt idx="45">
                  <c:v>3815.5344645717405</c:v>
                </c:pt>
                <c:pt idx="46">
                  <c:v>3749.9779087958145</c:v>
                </c:pt>
                <c:pt idx="47">
                  <c:v>3676.4898310181238</c:v>
                </c:pt>
                <c:pt idx="48">
                  <c:v>3602.6766109245214</c:v>
                </c:pt>
                <c:pt idx="49">
                  <c:v>3529.556861080503</c:v>
                </c:pt>
                <c:pt idx="50">
                  <c:v>3455.1612945798915</c:v>
                </c:pt>
                <c:pt idx="51">
                  <c:v>3384.4378563830173</c:v>
                </c:pt>
                <c:pt idx="52">
                  <c:v>3315.6157978692509</c:v>
                </c:pt>
                <c:pt idx="53">
                  <c:v>3248.7048477716203</c:v>
                </c:pt>
                <c:pt idx="54">
                  <c:v>3190.9628568100302</c:v>
                </c:pt>
                <c:pt idx="55">
                  <c:v>3140.4346681909205</c:v>
                </c:pt>
                <c:pt idx="56">
                  <c:v>3095.3635895741995</c:v>
                </c:pt>
                <c:pt idx="57">
                  <c:v>3053.2564184523494</c:v>
                </c:pt>
                <c:pt idx="58">
                  <c:v>3020.6318964693528</c:v>
                </c:pt>
                <c:pt idx="59">
                  <c:v>2987.7965658193943</c:v>
                </c:pt>
                <c:pt idx="60">
                  <c:v>2955.104536402177</c:v>
                </c:pt>
                <c:pt idx="61">
                  <c:v>2927.2935316984799</c:v>
                </c:pt>
                <c:pt idx="62">
                  <c:v>2898.3496555078696</c:v>
                </c:pt>
                <c:pt idx="63">
                  <c:v>2868.7110402598978</c:v>
                </c:pt>
                <c:pt idx="64">
                  <c:v>2841.5174073088174</c:v>
                </c:pt>
                <c:pt idx="65">
                  <c:v>2816.1416542976995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3D-4FA1-B10C-1320B3792BEE}"/>
            </c:ext>
          </c:extLst>
        </c:ser>
        <c:ser>
          <c:idx val="5"/>
          <c:order val="2"/>
          <c:tx>
            <c:v>Sviðsmynd með núgildandi aðgerðum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143D-4FA1-B10C-1320B3792BEE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Data'!$H$19:$BU$19</c:f>
              <c:numCache>
                <c:formatCode>0</c:formatCode>
                <c:ptCount val="66"/>
                <c:pt idx="33">
                  <c:v>4646.0466707768592</c:v>
                </c:pt>
                <c:pt idx="34">
                  <c:v>4662.6341510246684</c:v>
                </c:pt>
                <c:pt idx="35">
                  <c:v>4634.1519092349581</c:v>
                </c:pt>
                <c:pt idx="36">
                  <c:v>4583.7089647043649</c:v>
                </c:pt>
                <c:pt idx="37">
                  <c:v>4555.1724928016874</c:v>
                </c:pt>
                <c:pt idx="38">
                  <c:v>4468.5572949922089</c:v>
                </c:pt>
                <c:pt idx="39">
                  <c:v>4430.07765366902</c:v>
                </c:pt>
                <c:pt idx="40">
                  <c:v>4392.7714619377775</c:v>
                </c:pt>
                <c:pt idx="41">
                  <c:v>4328.4072903080341</c:v>
                </c:pt>
                <c:pt idx="42">
                  <c:v>4280.3086379720962</c:v>
                </c:pt>
                <c:pt idx="43">
                  <c:v>4236.0749822969137</c:v>
                </c:pt>
                <c:pt idx="44">
                  <c:v>4170.6772224228653</c:v>
                </c:pt>
                <c:pt idx="45">
                  <c:v>4084.467276833263</c:v>
                </c:pt>
                <c:pt idx="46">
                  <c:v>4007.8675493762466</c:v>
                </c:pt>
                <c:pt idx="47">
                  <c:v>3922.5561986393145</c:v>
                </c:pt>
                <c:pt idx="48">
                  <c:v>3841.199556241032</c:v>
                </c:pt>
                <c:pt idx="49">
                  <c:v>3763.2514177634425</c:v>
                </c:pt>
                <c:pt idx="50">
                  <c:v>3685.2746621105416</c:v>
                </c:pt>
                <c:pt idx="51">
                  <c:v>3608.2257364529032</c:v>
                </c:pt>
                <c:pt idx="52">
                  <c:v>3531.7025369651819</c:v>
                </c:pt>
                <c:pt idx="53">
                  <c:v>3455.9844015545195</c:v>
                </c:pt>
                <c:pt idx="54">
                  <c:v>3385.318786755874</c:v>
                </c:pt>
                <c:pt idx="55">
                  <c:v>3321.1198720145276</c:v>
                </c:pt>
                <c:pt idx="56">
                  <c:v>3258.2348076982075</c:v>
                </c:pt>
                <c:pt idx="57">
                  <c:v>3196.141786235909</c:v>
                </c:pt>
                <c:pt idx="58">
                  <c:v>3135.3588835330852</c:v>
                </c:pt>
                <c:pt idx="59">
                  <c:v>3074.9181128573027</c:v>
                </c:pt>
                <c:pt idx="60">
                  <c:v>3022.5678688172384</c:v>
                </c:pt>
                <c:pt idx="61">
                  <c:v>2981.439131944318</c:v>
                </c:pt>
                <c:pt idx="62">
                  <c:v>2948.4951101921201</c:v>
                </c:pt>
                <c:pt idx="63">
                  <c:v>2915.7194957722327</c:v>
                </c:pt>
                <c:pt idx="64">
                  <c:v>2885.6740361713669</c:v>
                </c:pt>
                <c:pt idx="65">
                  <c:v>2858.3469342867338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3D-4FA1-B10C-1320B3792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344262338419363E-3"/>
              <c:y val="0.1433100770675677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369863341550401"/>
          <c:y val="0.30803592697650245"/>
          <c:w val="0.22887294363520785"/>
          <c:h val="0.39314205782280426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s-IS" sz="1200" b="0"/>
              <a:t>Losun Íslands</a:t>
            </a:r>
          </a:p>
          <a:p>
            <a:pPr>
              <a:defRPr/>
            </a:pPr>
            <a:r>
              <a:rPr lang="is-IS" sz="1200" b="0"/>
              <a:t>með landnotkun</a:t>
            </a:r>
          </a:p>
        </c:rich>
      </c:tx>
      <c:layout>
        <c:manualLayout>
          <c:xMode val="edge"/>
          <c:yMode val="edge"/>
          <c:x val="0.78597884209823676"/>
          <c:y val="2.76424608513345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053570978924667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Data'!$H$10:$AV$10</c:f>
              <c:numCache>
                <c:formatCode>0</c:formatCode>
                <c:ptCount val="41"/>
                <c:pt idx="0">
                  <c:v>11849.61394374645</c:v>
                </c:pt>
                <c:pt idx="1">
                  <c:v>11649.627206210471</c:v>
                </c:pt>
                <c:pt idx="2">
                  <c:v>11573.314303544008</c:v>
                </c:pt>
                <c:pt idx="3">
                  <c:v>11664.758018811615</c:v>
                </c:pt>
                <c:pt idx="4">
                  <c:v>11590.211657188838</c:v>
                </c:pt>
                <c:pt idx="5">
                  <c:v>11701.824887649431</c:v>
                </c:pt>
                <c:pt idx="6">
                  <c:v>11750.820133616571</c:v>
                </c:pt>
                <c:pt idx="7">
                  <c:v>11903.462265501132</c:v>
                </c:pt>
                <c:pt idx="8">
                  <c:v>12047.31375100229</c:v>
                </c:pt>
                <c:pt idx="9">
                  <c:v>12266.800010419445</c:v>
                </c:pt>
                <c:pt idx="10">
                  <c:v>12296.488877799155</c:v>
                </c:pt>
                <c:pt idx="11">
                  <c:v>12200.288276559135</c:v>
                </c:pt>
                <c:pt idx="12">
                  <c:v>12296.300868313207</c:v>
                </c:pt>
                <c:pt idx="13">
                  <c:v>12257.920911731744</c:v>
                </c:pt>
                <c:pt idx="14">
                  <c:v>12366.857385436104</c:v>
                </c:pt>
                <c:pt idx="15">
                  <c:v>12220.581204824854</c:v>
                </c:pt>
                <c:pt idx="16">
                  <c:v>12821.89342817368</c:v>
                </c:pt>
                <c:pt idx="17">
                  <c:v>13023.015439397521</c:v>
                </c:pt>
                <c:pt idx="18">
                  <c:v>13439.723827895026</c:v>
                </c:pt>
                <c:pt idx="19">
                  <c:v>13188.791250503544</c:v>
                </c:pt>
                <c:pt idx="20">
                  <c:v>13064.260153932479</c:v>
                </c:pt>
                <c:pt idx="21">
                  <c:v>12826.261258397748</c:v>
                </c:pt>
                <c:pt idx="22">
                  <c:v>12818.565250168171</c:v>
                </c:pt>
                <c:pt idx="23">
                  <c:v>12819.38119821585</c:v>
                </c:pt>
                <c:pt idx="24">
                  <c:v>12813.315578848185</c:v>
                </c:pt>
                <c:pt idx="25">
                  <c:v>12884.2339380393</c:v>
                </c:pt>
                <c:pt idx="26">
                  <c:v>12815.560318607775</c:v>
                </c:pt>
                <c:pt idx="27">
                  <c:v>12872.166271886757</c:v>
                </c:pt>
                <c:pt idx="28">
                  <c:v>12915.844773055851</c:v>
                </c:pt>
                <c:pt idx="29">
                  <c:v>12778.999958024346</c:v>
                </c:pt>
                <c:pt idx="30">
                  <c:v>12605.037360034867</c:v>
                </c:pt>
                <c:pt idx="31">
                  <c:v>12732.545698711367</c:v>
                </c:pt>
                <c:pt idx="32">
                  <c:v>12767.415728407377</c:v>
                </c:pt>
                <c:pt idx="33">
                  <c:v>12631.05771989355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AA-4254-AE67-3A9B8FC51F5B}"/>
            </c:ext>
          </c:extLst>
        </c:ser>
        <c:ser>
          <c:idx val="5"/>
          <c:order val="1"/>
          <c:tx>
            <c:v>Sviðsmynd með núgildandi aðgerðum</c:v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3">
                  <c:v>12631.05771989355</c:v>
                </c:pt>
                <c:pt idx="34">
                  <c:v>12665.09058935055</c:v>
                </c:pt>
                <c:pt idx="35">
                  <c:v>12613.144459183201</c:v>
                </c:pt>
                <c:pt idx="36">
                  <c:v>12536.224111177102</c:v>
                </c:pt>
                <c:pt idx="37">
                  <c:v>12479.389183445086</c:v>
                </c:pt>
                <c:pt idx="38">
                  <c:v>12363.4715399672</c:v>
                </c:pt>
                <c:pt idx="39">
                  <c:v>12290.112491740572</c:v>
                </c:pt>
                <c:pt idx="40">
                  <c:v>12223.437058989059</c:v>
                </c:pt>
                <c:pt idx="41">
                  <c:v>12123.489503861074</c:v>
                </c:pt>
                <c:pt idx="42">
                  <c:v>12039.928527381968</c:v>
                </c:pt>
                <c:pt idx="43">
                  <c:v>11958.154114569488</c:v>
                </c:pt>
                <c:pt idx="44">
                  <c:v>11859.635507626037</c:v>
                </c:pt>
                <c:pt idx="45">
                  <c:v>11746.709116646904</c:v>
                </c:pt>
                <c:pt idx="46">
                  <c:v>11637.330976420739</c:v>
                </c:pt>
                <c:pt idx="47">
                  <c:v>11549.5895981922</c:v>
                </c:pt>
                <c:pt idx="48">
                  <c:v>11431.893609424966</c:v>
                </c:pt>
                <c:pt idx="49">
                  <c:v>11311.884410780007</c:v>
                </c:pt>
                <c:pt idx="50">
                  <c:v>11193.459554359673</c:v>
                </c:pt>
                <c:pt idx="51">
                  <c:v>11061.932548474462</c:v>
                </c:pt>
                <c:pt idx="52">
                  <c:v>10928.835197371638</c:v>
                </c:pt>
                <c:pt idx="53">
                  <c:v>10789.771736108985</c:v>
                </c:pt>
                <c:pt idx="54">
                  <c:v>10649.211266433706</c:v>
                </c:pt>
                <c:pt idx="55">
                  <c:v>10519.575548031837</c:v>
                </c:pt>
                <c:pt idx="56">
                  <c:v>10379.667316927516</c:v>
                </c:pt>
                <c:pt idx="57">
                  <c:v>10237.425976110302</c:v>
                </c:pt>
                <c:pt idx="58">
                  <c:v>10099.098200341647</c:v>
                </c:pt>
                <c:pt idx="59">
                  <c:v>9952.8246061896534</c:v>
                </c:pt>
                <c:pt idx="60">
                  <c:v>9811.0862120535767</c:v>
                </c:pt>
                <c:pt idx="61">
                  <c:v>9672.1497550510121</c:v>
                </c:pt>
                <c:pt idx="62">
                  <c:v>9551.2746670549113</c:v>
                </c:pt>
                <c:pt idx="63">
                  <c:v>9422.8906448760536</c:v>
                </c:pt>
                <c:pt idx="64">
                  <c:v>9298.426239871811</c:v>
                </c:pt>
                <c:pt idx="65">
                  <c:v>9180.1650265621865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AA-4254-AE67-3A9B8FC51F5B}"/>
            </c:ext>
          </c:extLst>
        </c:ser>
        <c:ser>
          <c:idx val="2"/>
          <c:order val="2"/>
          <c:tx>
            <c:v>Sviðsmynd með viðbótaraðgerðum</c:v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Data'!$H$26:$BU$26</c:f>
              <c:numCache>
                <c:formatCode>0</c:formatCode>
                <c:ptCount val="66"/>
                <c:pt idx="33">
                  <c:v>12631.05771989355</c:v>
                </c:pt>
                <c:pt idx="34">
                  <c:v>12664.653489594153</c:v>
                </c:pt>
                <c:pt idx="35">
                  <c:v>12598.206761129981</c:v>
                </c:pt>
                <c:pt idx="36">
                  <c:v>12507.220768036446</c:v>
                </c:pt>
                <c:pt idx="37">
                  <c:v>12436.389923244216</c:v>
                </c:pt>
                <c:pt idx="38">
                  <c:v>12241.535367732835</c:v>
                </c:pt>
                <c:pt idx="39">
                  <c:v>12105.42436053239</c:v>
                </c:pt>
                <c:pt idx="40">
                  <c:v>11987.092036591963</c:v>
                </c:pt>
                <c:pt idx="41">
                  <c:v>11866.770568144771</c:v>
                </c:pt>
                <c:pt idx="42">
                  <c:v>11773.787632404777</c:v>
                </c:pt>
                <c:pt idx="43">
                  <c:v>11685.731957170901</c:v>
                </c:pt>
                <c:pt idx="44">
                  <c:v>11584.321781477513</c:v>
                </c:pt>
                <c:pt idx="45">
                  <c:v>11477.776304385383</c:v>
                </c:pt>
                <c:pt idx="46">
                  <c:v>11379.441335840307</c:v>
                </c:pt>
                <c:pt idx="47">
                  <c:v>11303.523230571009</c:v>
                </c:pt>
                <c:pt idx="48">
                  <c:v>11193.370664108457</c:v>
                </c:pt>
                <c:pt idx="49">
                  <c:v>11078.189854097067</c:v>
                </c:pt>
                <c:pt idx="50">
                  <c:v>10963.346186829023</c:v>
                </c:pt>
                <c:pt idx="51">
                  <c:v>10838.144668404577</c:v>
                </c:pt>
                <c:pt idx="52">
                  <c:v>10712.748458275706</c:v>
                </c:pt>
                <c:pt idx="53">
                  <c:v>10582.492182326088</c:v>
                </c:pt>
                <c:pt idx="54">
                  <c:v>10454.855336487861</c:v>
                </c:pt>
                <c:pt idx="55">
                  <c:v>10338.890344208232</c:v>
                </c:pt>
                <c:pt idx="56">
                  <c:v>10216.79609880351</c:v>
                </c:pt>
                <c:pt idx="57">
                  <c:v>10094.540608326743</c:v>
                </c:pt>
                <c:pt idx="58">
                  <c:v>9984.3712132779128</c:v>
                </c:pt>
                <c:pt idx="59">
                  <c:v>9865.703059151745</c:v>
                </c:pt>
                <c:pt idx="60">
                  <c:v>9743.6228796385149</c:v>
                </c:pt>
                <c:pt idx="61">
                  <c:v>9618.0041548051759</c:v>
                </c:pt>
                <c:pt idx="62">
                  <c:v>9501.1292123706608</c:v>
                </c:pt>
                <c:pt idx="63">
                  <c:v>9375.8821893637178</c:v>
                </c:pt>
                <c:pt idx="64">
                  <c:v>9254.2696110092638</c:v>
                </c:pt>
                <c:pt idx="65">
                  <c:v>9137.9597465731495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AA-4254-AE67-3A9B8FC51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578219186592886"/>
          <c:y val="0.29805513643114312"/>
          <c:w val="0.23486222814062807"/>
          <c:h val="0.40696086983544877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>
                <a:solidFill>
                  <a:sysClr val="windowText" lastClr="000000"/>
                </a:solidFill>
              </a:rPr>
              <a:t>Samfélagslosun</a:t>
            </a:r>
          </a:p>
          <a:p>
            <a:pPr>
              <a:defRPr/>
            </a:pPr>
            <a:r>
              <a:rPr lang="is-IS" sz="1400" b="1" baseline="0">
                <a:solidFill>
                  <a:sysClr val="windowText" lastClr="000000"/>
                </a:solidFill>
              </a:rPr>
              <a:t>Íslands </a:t>
            </a:r>
            <a:br>
              <a:rPr lang="is-IS" sz="1400" b="1" baseline="0">
                <a:solidFill>
                  <a:sysClr val="windowText" lastClr="000000"/>
                </a:solidFill>
              </a:rPr>
            </a:br>
            <a:r>
              <a:rPr lang="is-IS" sz="1400" b="1" baseline="0">
                <a:solidFill>
                  <a:sysClr val="windowText" lastClr="000000"/>
                </a:solidFill>
              </a:rPr>
              <a:t>2023</a:t>
            </a:r>
            <a:endParaRPr lang="is-IS" sz="14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50385989728784397"/>
          <c:y val="0.4750228876713092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8544690640812901"/>
          <c:y val="0.14826414666694421"/>
          <c:w val="0.43926732620414849"/>
          <c:h val="0.78029608146518925"/>
        </c:manualLayout>
      </c:layout>
      <c:doughnut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bg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75-4CC9-B4F4-21404E3E2342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B75-4CC9-B4F4-21404E3E2342}"/>
              </c:ext>
            </c:extLst>
          </c:dPt>
          <c:dPt>
            <c:idx val="2"/>
            <c:bubble3D val="0"/>
            <c:spPr>
              <a:solidFill>
                <a:schemeClr val="bg2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B75-4CC9-B4F4-21404E3E2342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75-4CC9-B4F4-21404E3E2342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B75-4CC9-B4F4-21404E3E234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B75-4CC9-B4F4-21404E3E2342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B75-4CC9-B4F4-21404E3E2342}"/>
              </c:ext>
            </c:extLst>
          </c:dPt>
          <c:dPt>
            <c:idx val="7"/>
            <c:bubble3D val="0"/>
            <c:spPr>
              <a:solidFill>
                <a:srgbClr val="7FB9D9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B75-4CC9-B4F4-21404E3E2342}"/>
              </c:ext>
            </c:extLst>
          </c:dPt>
          <c:dLbls>
            <c:dLbl>
              <c:idx val="0"/>
              <c:layout>
                <c:manualLayout>
                  <c:x val="0.17242721127061375"/>
                  <c:y val="-0.18226851851851852"/>
                </c:manualLayout>
              </c:layout>
              <c:tx>
                <c:rich>
                  <a:bodyPr/>
                  <a:lstStyle/>
                  <a:p>
                    <a:fld id="{8F134B45-60AB-4EFF-A44E-B7C42C2C241C}" type="CATEGORYNAME">
                      <a:rPr lang="en-US" sz="1200" b="1">
                        <a:solidFill>
                          <a:sysClr val="windowText" lastClr="000000"/>
                        </a:solidFill>
                      </a:rPr>
                      <a:pPr/>
                      <a:t>[CATEGORY NAME]</a:t>
                    </a:fld>
                    <a:endParaRPr lang="en-US" b="1" baseline="0">
                      <a:solidFill>
                        <a:sysClr val="windowText" lastClr="000000"/>
                      </a:solidFill>
                    </a:endParaRPr>
                  </a:p>
                  <a:p>
                    <a:fld id="{C081AAEE-B0EB-45C5-AFCD-EFBF337AEAAC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57ECB39C-78E2-4399-9B89-398C7C5415E8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B75-4CC9-B4F4-21404E3E2342}"/>
                </c:ext>
              </c:extLst>
            </c:dLbl>
            <c:dLbl>
              <c:idx val="1"/>
              <c:layout>
                <c:manualLayout>
                  <c:x val="0.173502734375"/>
                  <c:y val="0.12935185185185186"/>
                </c:manualLayout>
              </c:layout>
              <c:tx>
                <c:rich>
                  <a:bodyPr/>
                  <a:lstStyle/>
                  <a:p>
                    <a:fld id="{131AD79E-CD1E-4A93-B424-49EA7326E962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9D8909FA-D788-4A51-8D9A-A9330F94B0D4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endParaRPr lang="en-US" baseline="0"/>
                  </a:p>
                  <a:p>
                    <a:fld id="{3B04F7BE-979A-40D3-ABC8-4FB704E12E36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B75-4CC9-B4F4-21404E3E2342}"/>
                </c:ext>
              </c:extLst>
            </c:dLbl>
            <c:dLbl>
              <c:idx val="2"/>
              <c:layout>
                <c:manualLayout>
                  <c:x val="-0.17363496307332074"/>
                  <c:y val="0.126686111111111"/>
                </c:manualLayout>
              </c:layout>
              <c:tx>
                <c:rich>
                  <a:bodyPr/>
                  <a:lstStyle/>
                  <a:p>
                    <a:fld id="{6798545B-1822-4090-85A3-F3A28B5883A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BE5F71C0-B0F0-4839-99FB-DEB647B36382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F0BE0915-A431-44B4-8C9E-025EEA44EFF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B75-4CC9-B4F4-21404E3E2342}"/>
                </c:ext>
              </c:extLst>
            </c:dLbl>
            <c:dLbl>
              <c:idx val="3"/>
              <c:layout>
                <c:manualLayout>
                  <c:x val="-0.20175455729166666"/>
                  <c:y val="7.128472222222222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4D39294-F625-4071-97B3-DE7C00F1C991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EB77067-93BB-4E80-97CC-84C15DC1872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8830D4F6-0328-49F3-823A-DBEB420284D3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B75-4CC9-B4F4-21404E3E2342}"/>
                </c:ext>
              </c:extLst>
            </c:dLbl>
            <c:dLbl>
              <c:idx val="4"/>
              <c:layout>
                <c:manualLayout>
                  <c:x val="-0.30096274591879446"/>
                  <c:y val="-2.500676486709638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5E2E0FC-1352-49D2-A4EC-CC19B47CBB16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B1F9B4A4-D2EF-4177-BC43-9C7748A3C7F2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AF471AB-1DDD-4C04-AD01-392E4BAA401B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55372395833333"/>
                      <c:h val="0.1776826388888888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FB75-4CC9-B4F4-21404E3E2342}"/>
                </c:ext>
              </c:extLst>
            </c:dLbl>
            <c:dLbl>
              <c:idx val="5"/>
              <c:layout>
                <c:manualLayout>
                  <c:x val="-0.2324188039139993"/>
                  <c:y val="-0.1381402050506381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FA2D19-FC2D-46D0-8D5A-8BDEB449751D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FB8B9A9A-FD4B-4028-AA9D-6AAB3F3FE18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2918651-CA61-42AF-BBAC-C7F2C911C0D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FB75-4CC9-B4F4-21404E3E2342}"/>
                </c:ext>
              </c:extLst>
            </c:dLbl>
            <c:dLbl>
              <c:idx val="6"/>
              <c:layout>
                <c:manualLayout>
                  <c:x val="-0.26625228666878614"/>
                  <c:y val="-0.26623537537266551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7FDB6C7-A016-49CD-B0A1-2FE8C5847C32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28D125C8-164D-4DBB-95C2-93A6FF948DF2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3577341-DE71-4811-9E6C-F8EFAD90E1F4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FB75-4CC9-B4F4-21404E3E2342}"/>
                </c:ext>
              </c:extLst>
            </c:dLbl>
            <c:dLbl>
              <c:idx val="7"/>
              <c:layout>
                <c:manualLayout>
                  <c:x val="-4.5181275127485959E-2"/>
                  <c:y val="-0.2331573469353524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D0DB43D-A70F-4F5A-B215-468C98F5DF5A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488063E-86A9-4793-A10F-AA777A6FA309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854663E-D606-4BF9-953E-9E0444D68790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857385928769809"/>
                      <c:h val="0.1503498458737134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FB75-4CC9-B4F4-21404E3E23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Obligations'!$E$112:$E$119</c:f>
              <c:strCache>
                <c:ptCount val="8"/>
                <c:pt idx="0">
                  <c:v>Vegasamgöngur</c:v>
                </c:pt>
                <c:pt idx="1">
                  <c:v>Fiskiskip</c:v>
                </c:pt>
                <c:pt idx="2">
                  <c:v>Landbúnaður</c:v>
                </c:pt>
                <c:pt idx="3">
                  <c:v>Urðun úrgangs</c:v>
                </c:pt>
                <c:pt idx="4">
                  <c:v>Kælibúnaður (F-gös)</c:v>
                </c:pt>
                <c:pt idx="5">
                  <c:v>Jarðvarmavirkjanir</c:v>
                </c:pt>
                <c:pt idx="6">
                  <c:v>Vélar og tæki</c:v>
                </c:pt>
                <c:pt idx="7">
                  <c:v>Önnur losun</c:v>
                </c:pt>
              </c:strCache>
            </c:strRef>
          </c:cat>
          <c:val>
            <c:numRef>
              <c:f>'Skuldbindingar | Obligations'!$F$112:$F$119</c:f>
              <c:numCache>
                <c:formatCode>0</c:formatCode>
                <c:ptCount val="8"/>
                <c:pt idx="0">
                  <c:v>921.28481276391403</c:v>
                </c:pt>
                <c:pt idx="1">
                  <c:v>485.3352147538011</c:v>
                </c:pt>
                <c:pt idx="2">
                  <c:v>692.38040246203309</c:v>
                </c:pt>
                <c:pt idx="3">
                  <c:v>201.26070771553427</c:v>
                </c:pt>
                <c:pt idx="4">
                  <c:v>124.61138001256812</c:v>
                </c:pt>
                <c:pt idx="5">
                  <c:v>176.69460000000001</c:v>
                </c:pt>
                <c:pt idx="6">
                  <c:v>74.887888616357046</c:v>
                </c:pt>
                <c:pt idx="7">
                  <c:v>134.7220972258574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B75-4CC9-B4F4-21404E3E2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2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030856153125447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rgbClr val="008AAC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Data'!$H$83:$AV$83</c:f>
              <c:numCache>
                <c:formatCode>0</c:formatCode>
                <c:ptCount val="41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D-4EE2-BEC3-A5FE5E4EAF50}"/>
            </c:ext>
          </c:extLst>
        </c:ser>
        <c:ser>
          <c:idx val="5"/>
          <c:order val="1"/>
          <c:tx>
            <c:v>Sviðsmynd með núgildandi aðgerðum</c:v>
          </c:tx>
          <c:spPr>
            <a:ln>
              <a:solidFill>
                <a:srgbClr val="008AAC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Data'!$H$100:$BU$100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1819.1573302714678</c:v>
                </c:pt>
                <c:pt idx="35">
                  <c:v>1800.1916777345864</c:v>
                </c:pt>
                <c:pt idx="36">
                  <c:v>1779.5535176789456</c:v>
                </c:pt>
                <c:pt idx="37">
                  <c:v>1756.8057445991349</c:v>
                </c:pt>
                <c:pt idx="38">
                  <c:v>1720.5198929788655</c:v>
                </c:pt>
                <c:pt idx="39">
                  <c:v>1699.7793894763468</c:v>
                </c:pt>
                <c:pt idx="40">
                  <c:v>1659.228239557016</c:v>
                </c:pt>
                <c:pt idx="41">
                  <c:v>1624.4998603289625</c:v>
                </c:pt>
                <c:pt idx="42">
                  <c:v>1579.5071916323659</c:v>
                </c:pt>
                <c:pt idx="43">
                  <c:v>1533.4768424429833</c:v>
                </c:pt>
                <c:pt idx="44">
                  <c:v>1482.0843950792225</c:v>
                </c:pt>
                <c:pt idx="45">
                  <c:v>1404.2894200955193</c:v>
                </c:pt>
                <c:pt idx="46">
                  <c:v>1329.0852251324279</c:v>
                </c:pt>
                <c:pt idx="47">
                  <c:v>1252.4814423693485</c:v>
                </c:pt>
                <c:pt idx="48">
                  <c:v>1179.3926761142336</c:v>
                </c:pt>
                <c:pt idx="49">
                  <c:v>1108.4819576042844</c:v>
                </c:pt>
                <c:pt idx="50">
                  <c:v>1036.3237368931841</c:v>
                </c:pt>
                <c:pt idx="51">
                  <c:v>966.16388965567307</c:v>
                </c:pt>
                <c:pt idx="52">
                  <c:v>895.78936366813332</c:v>
                </c:pt>
                <c:pt idx="53">
                  <c:v>825.88822415673314</c:v>
                </c:pt>
                <c:pt idx="54">
                  <c:v>759.58794531579849</c:v>
                </c:pt>
                <c:pt idx="55">
                  <c:v>700.72297166463272</c:v>
                </c:pt>
                <c:pt idx="56">
                  <c:v>641.96298676709557</c:v>
                </c:pt>
                <c:pt idx="57">
                  <c:v>583.83549695565705</c:v>
                </c:pt>
                <c:pt idx="58">
                  <c:v>526.69440886138966</c:v>
                </c:pt>
                <c:pt idx="59">
                  <c:v>471.5056123737628</c:v>
                </c:pt>
                <c:pt idx="60">
                  <c:v>423.70642113060569</c:v>
                </c:pt>
                <c:pt idx="61">
                  <c:v>387.70197342845688</c:v>
                </c:pt>
                <c:pt idx="62">
                  <c:v>358.3540798413577</c:v>
                </c:pt>
                <c:pt idx="63">
                  <c:v>330.80302343331124</c:v>
                </c:pt>
                <c:pt idx="64">
                  <c:v>304.81936550282228</c:v>
                </c:pt>
                <c:pt idx="65">
                  <c:v>281.35842241172054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D-4EE2-BEC3-A5FE5E4EAF50}"/>
            </c:ext>
          </c:extLst>
        </c:ser>
        <c:ser>
          <c:idx val="2"/>
          <c:order val="2"/>
          <c:tx>
            <c:v>Sviðsmynd með viðbótaraðgerðum</c:v>
          </c:tx>
          <c:spPr>
            <a:ln>
              <a:solidFill>
                <a:srgbClr val="008AAC"/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Data'!$H$117:$BU$117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1818.7202384582679</c:v>
                </c:pt>
                <c:pt idx="35">
                  <c:v>1787.775775159226</c:v>
                </c:pt>
                <c:pt idx="36">
                  <c:v>1755.5795422998642</c:v>
                </c:pt>
                <c:pt idx="37">
                  <c:v>1721.3295350771566</c:v>
                </c:pt>
                <c:pt idx="38">
                  <c:v>1608.2826996479848</c:v>
                </c:pt>
                <c:pt idx="39">
                  <c:v>1533.2979520514079</c:v>
                </c:pt>
                <c:pt idx="40">
                  <c:v>1441.239640009828</c:v>
                </c:pt>
                <c:pt idx="41">
                  <c:v>1389.9717853695279</c:v>
                </c:pt>
                <c:pt idx="42">
                  <c:v>1338.5901994609731</c:v>
                </c:pt>
                <c:pt idx="43">
                  <c:v>1288.6550839790225</c:v>
                </c:pt>
                <c:pt idx="44">
                  <c:v>1236.20985956705</c:v>
                </c:pt>
                <c:pt idx="45">
                  <c:v>1166.1972358579317</c:v>
                </c:pt>
                <c:pt idx="46">
                  <c:v>1103.0814251489714</c:v>
                </c:pt>
                <c:pt idx="47">
                  <c:v>1039.0579598567285</c:v>
                </c:pt>
                <c:pt idx="48">
                  <c:v>974.03681227887046</c:v>
                </c:pt>
                <c:pt idx="49">
                  <c:v>908.29426803964009</c:v>
                </c:pt>
                <c:pt idx="50">
                  <c:v>839.90907079853832</c:v>
                </c:pt>
                <c:pt idx="51">
                  <c:v>776.15040993593948</c:v>
                </c:pt>
                <c:pt idx="52">
                  <c:v>713.46160538800621</c:v>
                </c:pt>
                <c:pt idx="53">
                  <c:v>652.28250593053644</c:v>
                </c:pt>
                <c:pt idx="54">
                  <c:v>598.76786261746543</c:v>
                </c:pt>
                <c:pt idx="55">
                  <c:v>553.3981673738059</c:v>
                </c:pt>
                <c:pt idx="56">
                  <c:v>512.24845898792137</c:v>
                </c:pt>
                <c:pt idx="57">
                  <c:v>473.8844734053946</c:v>
                </c:pt>
                <c:pt idx="58">
                  <c:v>444.66728592981809</c:v>
                </c:pt>
                <c:pt idx="59">
                  <c:v>416.84634915355468</c:v>
                </c:pt>
                <c:pt idx="60">
                  <c:v>388.46912285154866</c:v>
                </c:pt>
                <c:pt idx="61">
                  <c:v>365.55159870729892</c:v>
                </c:pt>
                <c:pt idx="62">
                  <c:v>339.98224744460117</c:v>
                </c:pt>
                <c:pt idx="63">
                  <c:v>315.35727812043808</c:v>
                </c:pt>
                <c:pt idx="64">
                  <c:v>292.0262255520654</c:v>
                </c:pt>
                <c:pt idx="65">
                  <c:v>270.33054351114373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4D-4EE2-BEC3-A5FE5E4EA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7838143032918663E-4"/>
              <c:y val="0.1272985289266841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917016478935249"/>
          <c:y val="0.3360999059223056"/>
          <c:w val="0.21421455977525064"/>
          <c:h val="0.35759849475688954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4.1098611111111114E-2"/>
          <c:w val="0.63098462128115418"/>
          <c:h val="0.84049537037037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Data'!$D$260</c:f>
              <c:strCache>
                <c:ptCount val="1"/>
                <c:pt idx="0">
                  <c:v>Skóglendi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Data'!$H$260:$AV$260</c:f>
              <c:numCache>
                <c:formatCode>0</c:formatCode>
                <c:ptCount val="41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8-497C-BFD2-CD64BF3887C3}"/>
            </c:ext>
          </c:extLst>
        </c:ser>
        <c:ser>
          <c:idx val="2"/>
          <c:order val="1"/>
          <c:tx>
            <c:strRef>
              <c:f>'Talnagögn | Numerical Data'!$D$262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Data'!$H$262:$AV$262</c:f>
              <c:numCache>
                <c:formatCode>0</c:formatCode>
                <c:ptCount val="41"/>
                <c:pt idx="0">
                  <c:v>5808.567299901365</c:v>
                </c:pt>
                <c:pt idx="1">
                  <c:v>5798.108276693024</c:v>
                </c:pt>
                <c:pt idx="2">
                  <c:v>5784.9462193150048</c:v>
                </c:pt>
                <c:pt idx="3">
                  <c:v>5795.0389380795477</c:v>
                </c:pt>
                <c:pt idx="4">
                  <c:v>5785.1261647887832</c:v>
                </c:pt>
                <c:pt idx="5">
                  <c:v>5773.046446214571</c:v>
                </c:pt>
                <c:pt idx="6">
                  <c:v>5762.3389557358332</c:v>
                </c:pt>
                <c:pt idx="7">
                  <c:v>5760.3584580144707</c:v>
                </c:pt>
                <c:pt idx="8">
                  <c:v>5762.2125982412854</c:v>
                </c:pt>
                <c:pt idx="9">
                  <c:v>5770.9889745348746</c:v>
                </c:pt>
                <c:pt idx="10">
                  <c:v>5787.6671000300412</c:v>
                </c:pt>
                <c:pt idx="11">
                  <c:v>5797.2680714154385</c:v>
                </c:pt>
                <c:pt idx="12">
                  <c:v>5815.97962721984</c:v>
                </c:pt>
                <c:pt idx="13">
                  <c:v>5815.5657750504479</c:v>
                </c:pt>
                <c:pt idx="14">
                  <c:v>5817.1279396877444</c:v>
                </c:pt>
                <c:pt idx="15">
                  <c:v>5832.1892994846785</c:v>
                </c:pt>
                <c:pt idx="16">
                  <c:v>5883.5428268033929</c:v>
                </c:pt>
                <c:pt idx="17">
                  <c:v>5902.7314730349181</c:v>
                </c:pt>
                <c:pt idx="18">
                  <c:v>5944.753237075548</c:v>
                </c:pt>
                <c:pt idx="19">
                  <c:v>5943.7986166678711</c:v>
                </c:pt>
                <c:pt idx="20">
                  <c:v>5939.5778722804571</c:v>
                </c:pt>
                <c:pt idx="21">
                  <c:v>5935.2455513866707</c:v>
                </c:pt>
                <c:pt idx="22">
                  <c:v>5935.3138386721866</c:v>
                </c:pt>
                <c:pt idx="23">
                  <c:v>5937.8776668750379</c:v>
                </c:pt>
                <c:pt idx="24">
                  <c:v>5938.9102064353428</c:v>
                </c:pt>
                <c:pt idx="25">
                  <c:v>5939.2209913773531</c:v>
                </c:pt>
                <c:pt idx="26">
                  <c:v>5931.4268958443545</c:v>
                </c:pt>
                <c:pt idx="27">
                  <c:v>5926.2445172727867</c:v>
                </c:pt>
                <c:pt idx="28">
                  <c:v>5928.0153573816788</c:v>
                </c:pt>
                <c:pt idx="29">
                  <c:v>5926.7809703483372</c:v>
                </c:pt>
                <c:pt idx="30">
                  <c:v>5922.641318170864</c:v>
                </c:pt>
                <c:pt idx="31">
                  <c:v>5912.242419838768</c:v>
                </c:pt>
                <c:pt idx="32">
                  <c:v>5909.8714474822928</c:v>
                </c:pt>
                <c:pt idx="33">
                  <c:v>5918.4558807029171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8-497C-BFD2-CD64BF3887C3}"/>
            </c:ext>
          </c:extLst>
        </c:ser>
        <c:ser>
          <c:idx val="1"/>
          <c:order val="2"/>
          <c:tx>
            <c:strRef>
              <c:f>'Talnagögn | Numerical Data'!$D$261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Data'!$H$261:$AV$261</c:f>
              <c:numCache>
                <c:formatCode>0</c:formatCode>
                <c:ptCount val="41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08-497C-BFD2-CD64BF3887C3}"/>
            </c:ext>
          </c:extLst>
        </c:ser>
        <c:ser>
          <c:idx val="3"/>
          <c:order val="3"/>
          <c:tx>
            <c:strRef>
              <c:f>'Talnagögn | Numerical Data'!$D$263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Data'!$H$263:$AV$263</c:f>
              <c:numCache>
                <c:formatCode>0</c:formatCode>
                <c:ptCount val="41"/>
                <c:pt idx="0">
                  <c:v>807.03925391487917</c:v>
                </c:pt>
                <c:pt idx="1">
                  <c:v>818.51330787629354</c:v>
                </c:pt>
                <c:pt idx="2">
                  <c:v>817.97209358076339</c:v>
                </c:pt>
                <c:pt idx="3">
                  <c:v>815.10366450388108</c:v>
                </c:pt>
                <c:pt idx="4">
                  <c:v>814.66247479859339</c:v>
                </c:pt>
                <c:pt idx="5">
                  <c:v>813.7586198792319</c:v>
                </c:pt>
                <c:pt idx="6">
                  <c:v>816.69011766136418</c:v>
                </c:pt>
                <c:pt idx="7">
                  <c:v>814.65335625727846</c:v>
                </c:pt>
                <c:pt idx="8">
                  <c:v>811.49899148770078</c:v>
                </c:pt>
                <c:pt idx="9">
                  <c:v>807.53413094095072</c:v>
                </c:pt>
                <c:pt idx="10">
                  <c:v>801.84761008269152</c:v>
                </c:pt>
                <c:pt idx="11">
                  <c:v>798.60670819824509</c:v>
                </c:pt>
                <c:pt idx="12">
                  <c:v>793.5386528378034</c:v>
                </c:pt>
                <c:pt idx="13">
                  <c:v>790.77160727796127</c:v>
                </c:pt>
                <c:pt idx="14">
                  <c:v>787.67936555363326</c:v>
                </c:pt>
                <c:pt idx="15">
                  <c:v>782.70664649597597</c:v>
                </c:pt>
                <c:pt idx="16">
                  <c:v>775.93809219452351</c:v>
                </c:pt>
                <c:pt idx="17">
                  <c:v>765.72225939974362</c:v>
                </c:pt>
                <c:pt idx="18">
                  <c:v>757.51799575550922</c:v>
                </c:pt>
                <c:pt idx="19">
                  <c:v>754.53633997660654</c:v>
                </c:pt>
                <c:pt idx="20">
                  <c:v>751.19282232337741</c:v>
                </c:pt>
                <c:pt idx="21">
                  <c:v>742.24847149198297</c:v>
                </c:pt>
                <c:pt idx="22">
                  <c:v>738.81332508302125</c:v>
                </c:pt>
                <c:pt idx="23">
                  <c:v>735.42138600739008</c:v>
                </c:pt>
                <c:pt idx="24">
                  <c:v>732.21470966724371</c:v>
                </c:pt>
                <c:pt idx="25">
                  <c:v>728.89287556941395</c:v>
                </c:pt>
                <c:pt idx="26">
                  <c:v>723.96705145620217</c:v>
                </c:pt>
                <c:pt idx="27">
                  <c:v>720.62625629255945</c:v>
                </c:pt>
                <c:pt idx="28">
                  <c:v>717.08822889343503</c:v>
                </c:pt>
                <c:pt idx="29">
                  <c:v>714.10107761780637</c:v>
                </c:pt>
                <c:pt idx="30">
                  <c:v>711.66980929977797</c:v>
                </c:pt>
                <c:pt idx="31">
                  <c:v>708.64001908521459</c:v>
                </c:pt>
                <c:pt idx="32">
                  <c:v>705.51517967625205</c:v>
                </c:pt>
                <c:pt idx="33">
                  <c:v>702.08172893395476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08-497C-BFD2-CD64BF3887C3}"/>
            </c:ext>
          </c:extLst>
        </c:ser>
        <c:ser>
          <c:idx val="5"/>
          <c:order val="4"/>
          <c:tx>
            <c:strRef>
              <c:f>'Talnagögn | Numerical Data'!$D$264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Data'!$H$264:$AV$264</c:f>
              <c:numCache>
                <c:formatCode>0</c:formatCode>
                <c:ptCount val="41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33.169603181596358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08-497C-BFD2-CD64BF3887C3}"/>
            </c:ext>
          </c:extLst>
        </c:ser>
        <c:ser>
          <c:idx val="4"/>
          <c:order val="5"/>
          <c:tx>
            <c:v>Forestry WEM</c:v>
          </c:tx>
          <c:spPr>
            <a:solidFill>
              <a:schemeClr val="accent3">
                <a:alpha val="20000"/>
              </a:scheme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1E-4B4B-9858-40556B03C715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Data'!$H$268:$BU$268</c:f>
              <c:numCache>
                <c:formatCode>0</c:formatCode>
                <c:ptCount val="66"/>
                <c:pt idx="33">
                  <c:v>-553.69612674802886</c:v>
                </c:pt>
                <c:pt idx="34">
                  <c:v>-548.98804168208767</c:v>
                </c:pt>
                <c:pt idx="35">
                  <c:v>-563.86874949911191</c:v>
                </c:pt>
                <c:pt idx="36">
                  <c:v>-582.05188080455719</c:v>
                </c:pt>
                <c:pt idx="37">
                  <c:v>-602.08454630966605</c:v>
                </c:pt>
                <c:pt idx="38">
                  <c:v>-625.17238211862377</c:v>
                </c:pt>
                <c:pt idx="39">
                  <c:v>-651.37901684439203</c:v>
                </c:pt>
                <c:pt idx="40">
                  <c:v>-677.01960892627744</c:v>
                </c:pt>
                <c:pt idx="41">
                  <c:v>-707.2088143571566</c:v>
                </c:pt>
                <c:pt idx="42">
                  <c:v>-739.40279433922387</c:v>
                </c:pt>
                <c:pt idx="43">
                  <c:v>-776.34808185846487</c:v>
                </c:pt>
                <c:pt idx="44">
                  <c:v>-815.3837994147234</c:v>
                </c:pt>
                <c:pt idx="45">
                  <c:v>-853.11427896222949</c:v>
                </c:pt>
                <c:pt idx="46">
                  <c:v>-897.55846825001834</c:v>
                </c:pt>
                <c:pt idx="47">
                  <c:v>-943.27226102375448</c:v>
                </c:pt>
                <c:pt idx="48">
                  <c:v>-990.47937781359042</c:v>
                </c:pt>
                <c:pt idx="49">
                  <c:v>-1041.8517947895573</c:v>
                </c:pt>
                <c:pt idx="50">
                  <c:v>-1093.0216366569603</c:v>
                </c:pt>
                <c:pt idx="51">
                  <c:v>-1149.8708226271704</c:v>
                </c:pt>
                <c:pt idx="52">
                  <c:v>-1207.6023359050159</c:v>
                </c:pt>
                <c:pt idx="53">
                  <c:v>-1270.2965527372173</c:v>
                </c:pt>
                <c:pt idx="54">
                  <c:v>-1340.0128495860249</c:v>
                </c:pt>
                <c:pt idx="55">
                  <c:v>-1406.4827706837609</c:v>
                </c:pt>
                <c:pt idx="56">
                  <c:v>-1483.6677201425821</c:v>
                </c:pt>
                <c:pt idx="57">
                  <c:v>-1562.6731418497966</c:v>
                </c:pt>
                <c:pt idx="58">
                  <c:v>-1642.3378336028813</c:v>
                </c:pt>
                <c:pt idx="59">
                  <c:v>-1725.8067612564068</c:v>
                </c:pt>
                <c:pt idx="60">
                  <c:v>-1810.331326276882</c:v>
                </c:pt>
                <c:pt idx="61">
                  <c:v>-1900.6964094235043</c:v>
                </c:pt>
                <c:pt idx="62">
                  <c:v>-1986.4179372012429</c:v>
                </c:pt>
                <c:pt idx="63">
                  <c:v>-2074.8129906425515</c:v>
                </c:pt>
                <c:pt idx="64">
                  <c:v>-2167.669271317282</c:v>
                </c:pt>
                <c:pt idx="65">
                  <c:v>-2257.1864190459032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08-497C-BFD2-CD64BF3887C3}"/>
            </c:ext>
          </c:extLst>
        </c:ser>
        <c:ser>
          <c:idx val="7"/>
          <c:order val="6"/>
          <c:tx>
            <c:v>Mólendi WEM</c:v>
          </c:tx>
          <c:spPr>
            <a:solidFill>
              <a:schemeClr val="accent5">
                <a:alpha val="30196"/>
              </a:scheme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601E-4B4B-9858-40556B03C715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Data'!$H$270:$BU$270</c:f>
              <c:numCache>
                <c:formatCode>0</c:formatCode>
                <c:ptCount val="66"/>
                <c:pt idx="33">
                  <c:v>5918.4558807029171</c:v>
                </c:pt>
                <c:pt idx="34">
                  <c:v>5912.3284131231048</c:v>
                </c:pt>
                <c:pt idx="35">
                  <c:v>5888.2332403040964</c:v>
                </c:pt>
                <c:pt idx="36">
                  <c:v>5863.4762218226133</c:v>
                </c:pt>
                <c:pt idx="37">
                  <c:v>5840.412091049905</c:v>
                </c:pt>
                <c:pt idx="38">
                  <c:v>5817.7093786903733</c:v>
                </c:pt>
                <c:pt idx="39">
                  <c:v>5794.7318142532959</c:v>
                </c:pt>
                <c:pt idx="40">
                  <c:v>5773.9472010384816</c:v>
                </c:pt>
                <c:pt idx="41">
                  <c:v>5753.0519454942414</c:v>
                </c:pt>
                <c:pt idx="42">
                  <c:v>5732.9706679689552</c:v>
                </c:pt>
                <c:pt idx="43">
                  <c:v>5716.5229917140368</c:v>
                </c:pt>
                <c:pt idx="44">
                  <c:v>5705.7447898867986</c:v>
                </c:pt>
                <c:pt idx="45">
                  <c:v>5700.9746669331016</c:v>
                </c:pt>
                <c:pt idx="46">
                  <c:v>5696.215560302142</c:v>
                </c:pt>
                <c:pt idx="47">
                  <c:v>5723.8388568872051</c:v>
                </c:pt>
                <c:pt idx="48">
                  <c:v>5718.1803134978773</c:v>
                </c:pt>
                <c:pt idx="49">
                  <c:v>5712.5896458624084</c:v>
                </c:pt>
                <c:pt idx="50">
                  <c:v>5707.8741386826368</c:v>
                </c:pt>
                <c:pt idx="51">
                  <c:v>5695.77399247838</c:v>
                </c:pt>
                <c:pt idx="52">
                  <c:v>5682.0996197473969</c:v>
                </c:pt>
                <c:pt idx="53">
                  <c:v>5666.5038749148471</c:v>
                </c:pt>
                <c:pt idx="54">
                  <c:v>5651.8336592087608</c:v>
                </c:pt>
                <c:pt idx="55">
                  <c:v>5638.1641355026768</c:v>
                </c:pt>
                <c:pt idx="56">
                  <c:v>5624.2275097965921</c:v>
                </c:pt>
                <c:pt idx="57">
                  <c:v>5609.8889770905053</c:v>
                </c:pt>
                <c:pt idx="58">
                  <c:v>5596.2123473844204</c:v>
                </c:pt>
                <c:pt idx="59">
                  <c:v>5581.0388596783341</c:v>
                </c:pt>
                <c:pt idx="60">
                  <c:v>5560.4259170722507</c:v>
                </c:pt>
                <c:pt idx="61">
                  <c:v>5540.3917372661654</c:v>
                </c:pt>
                <c:pt idx="62">
                  <c:v>5522.1108166600798</c:v>
                </c:pt>
                <c:pt idx="63">
                  <c:v>5502.1854840539927</c:v>
                </c:pt>
                <c:pt idx="64">
                  <c:v>5485.5431234479092</c:v>
                </c:pt>
                <c:pt idx="65">
                  <c:v>5470.8898576418233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08-497C-BFD2-CD64BF3887C3}"/>
            </c:ext>
          </c:extLst>
        </c:ser>
        <c:ser>
          <c:idx val="6"/>
          <c:order val="7"/>
          <c:tx>
            <c:v>Ræktað land WEM</c:v>
          </c:tx>
          <c:spPr>
            <a:solidFill>
              <a:schemeClr val="bg2">
                <a:lumMod val="60000"/>
                <a:lumOff val="40000"/>
                <a:alpha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Data'!$H$269:$BU$269</c:f>
              <c:numCache>
                <c:formatCode>0</c:formatCode>
                <c:ptCount val="66"/>
                <c:pt idx="33">
                  <c:v>1887.3239808308297</c:v>
                </c:pt>
                <c:pt idx="34">
                  <c:v>1904.8811133888016</c:v>
                </c:pt>
                <c:pt idx="35">
                  <c:v>1922.4382459469305</c:v>
                </c:pt>
                <c:pt idx="36">
                  <c:v>1939.9953785050595</c:v>
                </c:pt>
                <c:pt idx="37">
                  <c:v>1957.5525110631884</c:v>
                </c:pt>
                <c:pt idx="38">
                  <c:v>1975.1096436213172</c:v>
                </c:pt>
                <c:pt idx="39">
                  <c:v>1991.8601497948134</c:v>
                </c:pt>
                <c:pt idx="40">
                  <c:v>2008.6106559683099</c:v>
                </c:pt>
                <c:pt idx="41">
                  <c:v>2025.3611621418061</c:v>
                </c:pt>
                <c:pt idx="42">
                  <c:v>2042.1116683153025</c:v>
                </c:pt>
                <c:pt idx="43">
                  <c:v>2058.8621744887987</c:v>
                </c:pt>
                <c:pt idx="44">
                  <c:v>2075.612680662296</c:v>
                </c:pt>
                <c:pt idx="45">
                  <c:v>2092.363186835792</c:v>
                </c:pt>
                <c:pt idx="46">
                  <c:v>2109.113693009288</c:v>
                </c:pt>
                <c:pt idx="47">
                  <c:v>2125.8641991827849</c:v>
                </c:pt>
                <c:pt idx="48">
                  <c:v>2142.6147053562809</c:v>
                </c:pt>
                <c:pt idx="49">
                  <c:v>2159.3652115297773</c:v>
                </c:pt>
                <c:pt idx="50">
                  <c:v>2176.1157177032737</c:v>
                </c:pt>
                <c:pt idx="51">
                  <c:v>2192.8662238767706</c:v>
                </c:pt>
                <c:pt idx="52">
                  <c:v>2209.6167300502671</c:v>
                </c:pt>
                <c:pt idx="53">
                  <c:v>2226.3672362237635</c:v>
                </c:pt>
                <c:pt idx="54">
                  <c:v>2243.1177423972599</c:v>
                </c:pt>
                <c:pt idx="55">
                  <c:v>2259.8682485707564</c:v>
                </c:pt>
                <c:pt idx="56">
                  <c:v>2276.6187547442523</c:v>
                </c:pt>
                <c:pt idx="57">
                  <c:v>2293.3692609177488</c:v>
                </c:pt>
                <c:pt idx="58">
                  <c:v>2310.1197670912452</c:v>
                </c:pt>
                <c:pt idx="59">
                  <c:v>2326.8702732647421</c:v>
                </c:pt>
                <c:pt idx="60">
                  <c:v>2343.6207794382385</c:v>
                </c:pt>
                <c:pt idx="61">
                  <c:v>2360.3712856117349</c:v>
                </c:pt>
                <c:pt idx="62">
                  <c:v>2377.1217917852318</c:v>
                </c:pt>
                <c:pt idx="63">
                  <c:v>2393.8722979587278</c:v>
                </c:pt>
                <c:pt idx="64">
                  <c:v>2410.6228041322242</c:v>
                </c:pt>
                <c:pt idx="65">
                  <c:v>2427.3733103057207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08-497C-BFD2-CD64BF3887C3}"/>
            </c:ext>
          </c:extLst>
        </c:ser>
        <c:ser>
          <c:idx val="8"/>
          <c:order val="8"/>
          <c:tx>
            <c:v>Votlendi WEM</c:v>
          </c:tx>
          <c:spPr>
            <a:solidFill>
              <a:srgbClr val="0073B4">
                <a:alpha val="20000"/>
              </a:srgb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Data'!$H$271:$BU$271</c:f>
              <c:numCache>
                <c:formatCode>0</c:formatCode>
                <c:ptCount val="66"/>
                <c:pt idx="33">
                  <c:v>702.08172893395476</c:v>
                </c:pt>
                <c:pt idx="34">
                  <c:v>698.67710451569837</c:v>
                </c:pt>
                <c:pt idx="35">
                  <c:v>697.44293344006928</c:v>
                </c:pt>
                <c:pt idx="36">
                  <c:v>696.20876236443996</c:v>
                </c:pt>
                <c:pt idx="37">
                  <c:v>694.48336626686944</c:v>
                </c:pt>
                <c:pt idx="38">
                  <c:v>693.24919519123989</c:v>
                </c:pt>
                <c:pt idx="39">
                  <c:v>691.83054753294937</c:v>
                </c:pt>
                <c:pt idx="40">
                  <c:v>690.53533245732001</c:v>
                </c:pt>
                <c:pt idx="41">
                  <c:v>689.23689071502417</c:v>
                </c:pt>
                <c:pt idx="42">
                  <c:v>687.94167563939504</c:v>
                </c:pt>
                <c:pt idx="43">
                  <c:v>686.64646056376557</c:v>
                </c:pt>
                <c:pt idx="44">
                  <c:v>685.23172887279725</c:v>
                </c:pt>
                <c:pt idx="45">
                  <c:v>683.93651379716789</c:v>
                </c:pt>
                <c:pt idx="46">
                  <c:v>682.63204973653865</c:v>
                </c:pt>
                <c:pt idx="47">
                  <c:v>681.3368346609094</c:v>
                </c:pt>
                <c:pt idx="48">
                  <c:v>680.04161958528005</c:v>
                </c:pt>
                <c:pt idx="49">
                  <c:v>678.7464045096508</c:v>
                </c:pt>
                <c:pt idx="50">
                  <c:v>677.4511894340219</c:v>
                </c:pt>
                <c:pt idx="51">
                  <c:v>676.15597435839231</c:v>
                </c:pt>
                <c:pt idx="52">
                  <c:v>674.86075928276296</c:v>
                </c:pt>
                <c:pt idx="53">
                  <c:v>673.56554420713405</c:v>
                </c:pt>
                <c:pt idx="54">
                  <c:v>672.2703291315047</c:v>
                </c:pt>
                <c:pt idx="55">
                  <c:v>670.97511405587511</c:v>
                </c:pt>
                <c:pt idx="56">
                  <c:v>669.67989898024598</c:v>
                </c:pt>
                <c:pt idx="57">
                  <c:v>668.38468390461685</c:v>
                </c:pt>
                <c:pt idx="58">
                  <c:v>667.08946882898772</c:v>
                </c:pt>
                <c:pt idx="59">
                  <c:v>665.79425375335848</c:v>
                </c:pt>
                <c:pt idx="60">
                  <c:v>664.49903867772923</c:v>
                </c:pt>
                <c:pt idx="61">
                  <c:v>663.20382360209987</c:v>
                </c:pt>
                <c:pt idx="62">
                  <c:v>661.90860852647074</c:v>
                </c:pt>
                <c:pt idx="63">
                  <c:v>660.6133934508415</c:v>
                </c:pt>
                <c:pt idx="64">
                  <c:v>659.31817837521203</c:v>
                </c:pt>
                <c:pt idx="65">
                  <c:v>658.0229632995829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08-497C-BFD2-CD64BF3887C3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Data'!$H$272:$BU$272</c:f>
              <c:numCache>
                <c:formatCode>0</c:formatCode>
                <c:ptCount val="66"/>
                <c:pt idx="33">
                  <c:v>30.845585397018112</c:v>
                </c:pt>
                <c:pt idx="34">
                  <c:v>35.557848980364724</c:v>
                </c:pt>
                <c:pt idx="35">
                  <c:v>34.74687975625875</c:v>
                </c:pt>
                <c:pt idx="36">
                  <c:v>34.88666458517946</c:v>
                </c:pt>
                <c:pt idx="37">
                  <c:v>33.85326857310065</c:v>
                </c:pt>
                <c:pt idx="38">
                  <c:v>34.018409590683405</c:v>
                </c:pt>
                <c:pt idx="39">
                  <c:v>32.991343334885642</c:v>
                </c:pt>
                <c:pt idx="40">
                  <c:v>34.592016513448471</c:v>
                </c:pt>
                <c:pt idx="41">
                  <c:v>34.641029559126764</c:v>
                </c:pt>
                <c:pt idx="42">
                  <c:v>35.998671825444035</c:v>
                </c:pt>
                <c:pt idx="43">
                  <c:v>36.395587364439962</c:v>
                </c:pt>
                <c:pt idx="44">
                  <c:v>37.752885196004172</c:v>
                </c:pt>
                <c:pt idx="45">
                  <c:v>38.081751209809227</c:v>
                </c:pt>
                <c:pt idx="46">
                  <c:v>39.060592246542001</c:v>
                </c:pt>
                <c:pt idx="47">
                  <c:v>39.265769845741488</c:v>
                </c:pt>
                <c:pt idx="48">
                  <c:v>40.336792558086017</c:v>
                </c:pt>
                <c:pt idx="49">
                  <c:v>39.783525904284943</c:v>
                </c:pt>
                <c:pt idx="50">
                  <c:v>39.765483086159293</c:v>
                </c:pt>
                <c:pt idx="51">
                  <c:v>38.781443935187781</c:v>
                </c:pt>
                <c:pt idx="52">
                  <c:v>38.157887231044697</c:v>
                </c:pt>
                <c:pt idx="53">
                  <c:v>37.647231945939893</c:v>
                </c:pt>
                <c:pt idx="54">
                  <c:v>36.68359852633057</c:v>
                </c:pt>
                <c:pt idx="55">
                  <c:v>35.930948571763111</c:v>
                </c:pt>
                <c:pt idx="56">
                  <c:v>34.574065850800253</c:v>
                </c:pt>
                <c:pt idx="57">
                  <c:v>32.314409811318001</c:v>
                </c:pt>
                <c:pt idx="58">
                  <c:v>32.655567106788112</c:v>
                </c:pt>
                <c:pt idx="59">
                  <c:v>30.0098678923232</c:v>
                </c:pt>
                <c:pt idx="60">
                  <c:v>30.303934325002047</c:v>
                </c:pt>
                <c:pt idx="61">
                  <c:v>27.440186050198463</c:v>
                </c:pt>
                <c:pt idx="62">
                  <c:v>28.056277092252458</c:v>
                </c:pt>
                <c:pt idx="63">
                  <c:v>25.312964282808935</c:v>
                </c:pt>
                <c:pt idx="64">
                  <c:v>24.93736906238064</c:v>
                </c:pt>
                <c:pt idx="65">
                  <c:v>22.718380074227753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208-497C-BFD2-CD64BF388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10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5352545397803483"/>
          <c:y val="0.32385416666666667"/>
          <c:w val="0.12494676381404067"/>
          <c:h val="0.340532407407407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Landbúnaður</a:t>
            </a:r>
          </a:p>
          <a:p>
            <a:pPr>
              <a:defRPr sz="1600"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2023</a:t>
            </a:r>
          </a:p>
        </c:rich>
      </c:tx>
      <c:layout>
        <c:manualLayout>
          <c:xMode val="edge"/>
          <c:yMode val="edge"/>
          <c:x val="0.41219042725635513"/>
          <c:y val="0.454163175124173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83E-4981-943A-04FF3A38A9A6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83E-4981-943A-04FF3A38A9A6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83E-4981-943A-04FF3A38A9A6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83E-4981-943A-04FF3A38A9A6}"/>
              </c:ext>
            </c:extLst>
          </c:dPt>
          <c:dLbls>
            <c:dLbl>
              <c:idx val="0"/>
              <c:layout>
                <c:manualLayout>
                  <c:x val="-0.28348037103692458"/>
                  <c:y val="0.13084421296296297"/>
                </c:manualLayout>
              </c:layout>
              <c:tx>
                <c:rich>
                  <a:bodyPr/>
                  <a:lstStyle/>
                  <a:p>
                    <a:fld id="{6C39118D-8AA5-4D8A-9913-CB6CEA1E3C81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ED408053-769C-4AA3-9FA1-ABE7486722A3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C54DC737-4F07-4B2C-A4BF-C1F3A086A0F0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83E-4981-943A-04FF3A38A9A6}"/>
                </c:ext>
              </c:extLst>
            </c:dLbl>
            <c:dLbl>
              <c:idx val="1"/>
              <c:layout>
                <c:manualLayout>
                  <c:x val="-0.18029452955794401"/>
                  <c:y val="-0.19480105572672307"/>
                </c:manualLayout>
              </c:layout>
              <c:tx>
                <c:rich>
                  <a:bodyPr/>
                  <a:lstStyle/>
                  <a:p>
                    <a:fld id="{FE96E21C-DF47-422E-AF12-AB6203847505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5AF9D187-0CC8-46D6-A529-675154DCAD67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A276227C-079D-406C-91B4-450DE1557FC5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83E-4981-943A-04FF3A38A9A6}"/>
                </c:ext>
              </c:extLst>
            </c:dLbl>
            <c:dLbl>
              <c:idx val="2"/>
              <c:layout>
                <c:manualLayout>
                  <c:x val="0.14717447916666668"/>
                  <c:y val="-0.15581018518518519"/>
                </c:manualLayout>
              </c:layout>
              <c:tx>
                <c:rich>
                  <a:bodyPr/>
                  <a:lstStyle/>
                  <a:p>
                    <a:fld id="{D1CA3378-0990-4D43-AB65-2DA8B490068B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EEFA0DF0-0B2F-431A-9E7E-759C2BC5DECD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E91D3CC0-0B78-427B-B747-2AB30309D749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83E-4981-943A-04FF3A38A9A6}"/>
                </c:ext>
              </c:extLst>
            </c:dLbl>
            <c:dLbl>
              <c:idx val="3"/>
              <c:layout>
                <c:manualLayout>
                  <c:x val="0.21166666666666667"/>
                  <c:y val="1.763888888888888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049A3C-085A-43D5-AF88-56E201E42418}" type="CATEGORYNAME">
                      <a:rPr lang="en-US" sz="1050" b="1"/>
                      <a:pPr>
                        <a:defRPr sz="1050"/>
                      </a:pPr>
                      <a:t>[CATEGORY NAME]</a:t>
                    </a:fld>
                    <a:endParaRPr lang="en-US" sz="1050" b="1" baseline="0"/>
                  </a:p>
                  <a:p>
                    <a:pPr>
                      <a:defRPr sz="1050"/>
                    </a:pPr>
                    <a:fld id="{865A4821-D099-4718-8019-D11A044D48C6}" type="VALUE">
                      <a:rPr lang="en-US" sz="1050"/>
                      <a:pPr>
                        <a:defRPr sz="1050"/>
                      </a:pPr>
                      <a:t>[VALUE]</a:t>
                    </a:fld>
                    <a:r>
                      <a:rPr lang="en-US" sz="1050"/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50" baseline="0"/>
                  </a:p>
                  <a:p>
                    <a:pPr>
                      <a:defRPr sz="1050"/>
                    </a:pPr>
                    <a:fld id="{8DDB8585-06F9-441B-9004-FE1ACC1D308B}" type="PERCENTAGE">
                      <a:rPr lang="en-US" sz="1050"/>
                      <a:pPr>
                        <a:defRPr sz="105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983E-4981-943A-04FF3A38A9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Emissions'!$E$429:$E$432</c:f>
              <c:strCache>
                <c:ptCount val="4"/>
                <c:pt idx="0">
                  <c:v>Iðragerjun</c:v>
                </c:pt>
                <c:pt idx="1">
                  <c:v>Meðhöndlun húsdýraáburðar</c:v>
                </c:pt>
                <c:pt idx="2">
                  <c:v>Nytjajarðvegur</c:v>
                </c:pt>
                <c:pt idx="3">
                  <c:v>Kölkun og CO₂-losun frá áburði</c:v>
                </c:pt>
              </c:strCache>
            </c:strRef>
          </c:cat>
          <c:val>
            <c:numRef>
              <c:f>'Losun | Emissions'!$F$429:$F$432</c:f>
              <c:numCache>
                <c:formatCode>0</c:formatCode>
                <c:ptCount val="4"/>
                <c:pt idx="0">
                  <c:v>296.47110318968726</c:v>
                </c:pt>
                <c:pt idx="1">
                  <c:v>71.397158995172589</c:v>
                </c:pt>
                <c:pt idx="2">
                  <c:v>316.63316748708968</c:v>
                </c:pt>
                <c:pt idx="3" formatCode="0.0">
                  <c:v>7.8789727900833508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3E-4981-943A-04FF3A38A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01"/>
        <c:holeSize val="5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A-983E-4981-943A-04FF3A38A9A6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983E-4981-943A-04FF3A38A9A6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983E-4981-943A-04FF3A38A9A6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983E-4981-943A-04FF3A38A9A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'Losun | Emissions'!$E$429:$E$432</c15:sqref>
                        </c15:formulaRef>
                      </c:ext>
                    </c:extLst>
                    <c:strCache>
                      <c:ptCount val="4"/>
                      <c:pt idx="0">
                        <c:v>Iðragerjun</c:v>
                      </c:pt>
                      <c:pt idx="1">
                        <c:v>Meðhöndlun húsdýraáburðar</c:v>
                      </c:pt>
                      <c:pt idx="2">
                        <c:v>Nytjajarðvegur</c:v>
                      </c:pt>
                      <c:pt idx="3">
                        <c:v>Kölkun og CO₂-losun frá áburði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'Losun | Emissions'!$G$429:$G$432</c15:sqref>
                        </c15:formulaRef>
                      </c:ext>
                    </c:extLst>
                    <c:numCache>
                      <c:formatCode>0</c:formatCode>
                      <c:ptCount val="4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1-983E-4981-943A-04FF3A38A9A6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s-IS" sz="1200" b="0"/>
              <a:t>GHG</a:t>
            </a:r>
            <a:r>
              <a:rPr lang="is-IS" sz="1200" b="0" baseline="0"/>
              <a:t> Emissions in Iceland</a:t>
            </a:r>
          </a:p>
          <a:p>
            <a:pPr>
              <a:defRPr/>
            </a:pPr>
            <a:r>
              <a:rPr lang="is-IS" sz="1200" b="0" baseline="0"/>
              <a:t>Incl. LULUCF</a:t>
            </a:r>
            <a:endParaRPr lang="is-IS" sz="1200" b="0"/>
          </a:p>
        </c:rich>
      </c:tx>
      <c:layout>
        <c:manualLayout>
          <c:xMode val="edge"/>
          <c:yMode val="edge"/>
          <c:x val="0.75746243906520905"/>
          <c:y val="9.214153617111529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656265079333085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Data'!$H$10:$AV$10</c:f>
              <c:numCache>
                <c:formatCode>0</c:formatCode>
                <c:ptCount val="41"/>
                <c:pt idx="0">
                  <c:v>11849.61394374645</c:v>
                </c:pt>
                <c:pt idx="1">
                  <c:v>11649.627206210471</c:v>
                </c:pt>
                <c:pt idx="2">
                  <c:v>11573.314303544008</c:v>
                </c:pt>
                <c:pt idx="3">
                  <c:v>11664.758018811615</c:v>
                </c:pt>
                <c:pt idx="4">
                  <c:v>11590.211657188838</c:v>
                </c:pt>
                <c:pt idx="5">
                  <c:v>11701.824887649431</c:v>
                </c:pt>
                <c:pt idx="6">
                  <c:v>11750.820133616571</c:v>
                </c:pt>
                <c:pt idx="7">
                  <c:v>11903.462265501132</c:v>
                </c:pt>
                <c:pt idx="8">
                  <c:v>12047.31375100229</c:v>
                </c:pt>
                <c:pt idx="9">
                  <c:v>12266.800010419445</c:v>
                </c:pt>
                <c:pt idx="10">
                  <c:v>12296.488877799155</c:v>
                </c:pt>
                <c:pt idx="11">
                  <c:v>12200.288276559135</c:v>
                </c:pt>
                <c:pt idx="12">
                  <c:v>12296.300868313207</c:v>
                </c:pt>
                <c:pt idx="13">
                  <c:v>12257.920911731744</c:v>
                </c:pt>
                <c:pt idx="14">
                  <c:v>12366.857385436104</c:v>
                </c:pt>
                <c:pt idx="15">
                  <c:v>12220.581204824854</c:v>
                </c:pt>
                <c:pt idx="16">
                  <c:v>12821.89342817368</c:v>
                </c:pt>
                <c:pt idx="17">
                  <c:v>13023.015439397521</c:v>
                </c:pt>
                <c:pt idx="18">
                  <c:v>13439.723827895026</c:v>
                </c:pt>
                <c:pt idx="19">
                  <c:v>13188.791250503544</c:v>
                </c:pt>
                <c:pt idx="20">
                  <c:v>13064.260153932479</c:v>
                </c:pt>
                <c:pt idx="21">
                  <c:v>12826.261258397748</c:v>
                </c:pt>
                <c:pt idx="22">
                  <c:v>12818.565250168171</c:v>
                </c:pt>
                <c:pt idx="23">
                  <c:v>12819.38119821585</c:v>
                </c:pt>
                <c:pt idx="24">
                  <c:v>12813.315578848185</c:v>
                </c:pt>
                <c:pt idx="25">
                  <c:v>12884.2339380393</c:v>
                </c:pt>
                <c:pt idx="26">
                  <c:v>12815.560318607775</c:v>
                </c:pt>
                <c:pt idx="27">
                  <c:v>12872.166271886757</c:v>
                </c:pt>
                <c:pt idx="28">
                  <c:v>12915.844773055851</c:v>
                </c:pt>
                <c:pt idx="29">
                  <c:v>12778.999958024346</c:v>
                </c:pt>
                <c:pt idx="30">
                  <c:v>12605.037360034867</c:v>
                </c:pt>
                <c:pt idx="31">
                  <c:v>12732.545698711367</c:v>
                </c:pt>
                <c:pt idx="32">
                  <c:v>12767.415728407377</c:v>
                </c:pt>
                <c:pt idx="33">
                  <c:v>12631.05771989355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9-43DA-9C84-61F4D24B8526}"/>
            </c:ext>
          </c:extLst>
        </c:ser>
        <c:ser>
          <c:idx val="5"/>
          <c:order val="1"/>
          <c:tx>
            <c:v>Scenario: With Existing Measures</c:v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3">
                  <c:v>12631.05771989355</c:v>
                </c:pt>
                <c:pt idx="34">
                  <c:v>12665.09058935055</c:v>
                </c:pt>
                <c:pt idx="35">
                  <c:v>12613.144459183201</c:v>
                </c:pt>
                <c:pt idx="36">
                  <c:v>12536.224111177102</c:v>
                </c:pt>
                <c:pt idx="37">
                  <c:v>12479.389183445086</c:v>
                </c:pt>
                <c:pt idx="38">
                  <c:v>12363.4715399672</c:v>
                </c:pt>
                <c:pt idx="39">
                  <c:v>12290.112491740572</c:v>
                </c:pt>
                <c:pt idx="40">
                  <c:v>12223.437058989059</c:v>
                </c:pt>
                <c:pt idx="41">
                  <c:v>12123.489503861074</c:v>
                </c:pt>
                <c:pt idx="42">
                  <c:v>12039.928527381968</c:v>
                </c:pt>
                <c:pt idx="43">
                  <c:v>11958.154114569488</c:v>
                </c:pt>
                <c:pt idx="44">
                  <c:v>11859.635507626037</c:v>
                </c:pt>
                <c:pt idx="45">
                  <c:v>11746.709116646904</c:v>
                </c:pt>
                <c:pt idx="46">
                  <c:v>11637.330976420739</c:v>
                </c:pt>
                <c:pt idx="47">
                  <c:v>11549.5895981922</c:v>
                </c:pt>
                <c:pt idx="48">
                  <c:v>11431.893609424966</c:v>
                </c:pt>
                <c:pt idx="49">
                  <c:v>11311.884410780007</c:v>
                </c:pt>
                <c:pt idx="50">
                  <c:v>11193.459554359673</c:v>
                </c:pt>
                <c:pt idx="51">
                  <c:v>11061.932548474462</c:v>
                </c:pt>
                <c:pt idx="52">
                  <c:v>10928.835197371638</c:v>
                </c:pt>
                <c:pt idx="53">
                  <c:v>10789.771736108985</c:v>
                </c:pt>
                <c:pt idx="54">
                  <c:v>10649.211266433706</c:v>
                </c:pt>
                <c:pt idx="55">
                  <c:v>10519.575548031837</c:v>
                </c:pt>
                <c:pt idx="56">
                  <c:v>10379.667316927516</c:v>
                </c:pt>
                <c:pt idx="57">
                  <c:v>10237.425976110302</c:v>
                </c:pt>
                <c:pt idx="58">
                  <c:v>10099.098200341647</c:v>
                </c:pt>
                <c:pt idx="59">
                  <c:v>9952.8246061896534</c:v>
                </c:pt>
                <c:pt idx="60">
                  <c:v>9811.0862120535767</c:v>
                </c:pt>
                <c:pt idx="61">
                  <c:v>9672.1497550510121</c:v>
                </c:pt>
                <c:pt idx="62">
                  <c:v>9551.2746670549113</c:v>
                </c:pt>
                <c:pt idx="63">
                  <c:v>9422.8906448760536</c:v>
                </c:pt>
                <c:pt idx="64">
                  <c:v>9298.426239871811</c:v>
                </c:pt>
                <c:pt idx="65">
                  <c:v>9180.1650265621865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9-43DA-9C84-61F4D24B8526}"/>
            </c:ext>
          </c:extLst>
        </c:ser>
        <c:ser>
          <c:idx val="2"/>
          <c:order val="2"/>
          <c:tx>
            <c:v>Scenario: With Additional Measures</c:v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Data'!$H$26:$BU$26</c:f>
              <c:numCache>
                <c:formatCode>0</c:formatCode>
                <c:ptCount val="66"/>
                <c:pt idx="33">
                  <c:v>12631.05771989355</c:v>
                </c:pt>
                <c:pt idx="34">
                  <c:v>12664.653489594153</c:v>
                </c:pt>
                <c:pt idx="35">
                  <c:v>12598.206761129981</c:v>
                </c:pt>
                <c:pt idx="36">
                  <c:v>12507.220768036446</c:v>
                </c:pt>
                <c:pt idx="37">
                  <c:v>12436.389923244216</c:v>
                </c:pt>
                <c:pt idx="38">
                  <c:v>12241.535367732835</c:v>
                </c:pt>
                <c:pt idx="39">
                  <c:v>12105.42436053239</c:v>
                </c:pt>
                <c:pt idx="40">
                  <c:v>11987.092036591963</c:v>
                </c:pt>
                <c:pt idx="41">
                  <c:v>11866.770568144771</c:v>
                </c:pt>
                <c:pt idx="42">
                  <c:v>11773.787632404777</c:v>
                </c:pt>
                <c:pt idx="43">
                  <c:v>11685.731957170901</c:v>
                </c:pt>
                <c:pt idx="44">
                  <c:v>11584.321781477513</c:v>
                </c:pt>
                <c:pt idx="45">
                  <c:v>11477.776304385383</c:v>
                </c:pt>
                <c:pt idx="46">
                  <c:v>11379.441335840307</c:v>
                </c:pt>
                <c:pt idx="47">
                  <c:v>11303.523230571009</c:v>
                </c:pt>
                <c:pt idx="48">
                  <c:v>11193.370664108457</c:v>
                </c:pt>
                <c:pt idx="49">
                  <c:v>11078.189854097067</c:v>
                </c:pt>
                <c:pt idx="50">
                  <c:v>10963.346186829023</c:v>
                </c:pt>
                <c:pt idx="51">
                  <c:v>10838.144668404577</c:v>
                </c:pt>
                <c:pt idx="52">
                  <c:v>10712.748458275706</c:v>
                </c:pt>
                <c:pt idx="53">
                  <c:v>10582.492182326088</c:v>
                </c:pt>
                <c:pt idx="54">
                  <c:v>10454.855336487861</c:v>
                </c:pt>
                <c:pt idx="55">
                  <c:v>10338.890344208232</c:v>
                </c:pt>
                <c:pt idx="56">
                  <c:v>10216.79609880351</c:v>
                </c:pt>
                <c:pt idx="57">
                  <c:v>10094.540608326743</c:v>
                </c:pt>
                <c:pt idx="58">
                  <c:v>9984.3712132779128</c:v>
                </c:pt>
                <c:pt idx="59">
                  <c:v>9865.703059151745</c:v>
                </c:pt>
                <c:pt idx="60">
                  <c:v>9743.6228796385149</c:v>
                </c:pt>
                <c:pt idx="61">
                  <c:v>9618.0041548051759</c:v>
                </c:pt>
                <c:pt idx="62">
                  <c:v>9501.1292123706608</c:v>
                </c:pt>
                <c:pt idx="63">
                  <c:v>9375.8821893637178</c:v>
                </c:pt>
                <c:pt idx="64">
                  <c:v>9254.2696110092638</c:v>
                </c:pt>
                <c:pt idx="65">
                  <c:v>9137.9597465731495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29-43DA-9C84-61F4D24B8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008376166826196"/>
          <c:y val="0.29805524276187423"/>
          <c:w val="0.24991623833173807"/>
          <c:h val="0.40696086983544877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0"/>
          <c:order val="0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>
              <a:solidFill>
                <a:srgbClr val="008AAC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Data'!$H$5:$BU$5</c:f>
              <c:numCache>
                <c:formatCode>0</c:formatCode>
                <c:ptCount val="66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D6-4A8C-954D-828C3406BBD9}"/>
            </c:ext>
          </c:extLst>
        </c:ser>
        <c:ser>
          <c:idx val="0"/>
          <c:order val="1"/>
          <c:tx>
            <c:v>IPPU</c:v>
          </c:tx>
          <c:spPr>
            <a:ln>
              <a:solidFill>
                <a:srgbClr val="FFD44B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D6-4A8C-954D-828C3406BBD9}"/>
            </c:ext>
          </c:extLst>
        </c:ser>
        <c:ser>
          <c:idx val="11"/>
          <c:order val="2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>
              <a:solidFill>
                <a:srgbClr val="85509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Data'!$H$7:$BU$7</c:f>
              <c:numCache>
                <c:formatCode>0</c:formatCode>
                <c:ptCount val="66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D6-4A8C-954D-828C3406BBD9}"/>
            </c:ext>
          </c:extLst>
        </c:ser>
        <c:ser>
          <c:idx val="12"/>
          <c:order val="3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Data'!$H$9:$BU$9</c:f>
              <c:numCache>
                <c:formatCode>0</c:formatCode>
                <c:ptCount val="66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D6-4A8C-954D-828C3406BBD9}"/>
            </c:ext>
          </c:extLst>
        </c:ser>
        <c:ser>
          <c:idx val="2"/>
          <c:order val="4"/>
          <c:tx>
            <c:v>Orka WEM</c:v>
          </c:tx>
          <c:spPr>
            <a:ln w="19050">
              <a:solidFill>
                <a:srgbClr val="008AAC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Data'!$H$13:$BU$13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1819.1573302714678</c:v>
                </c:pt>
                <c:pt idx="35">
                  <c:v>1800.1916777345864</c:v>
                </c:pt>
                <c:pt idx="36">
                  <c:v>1779.5535176789456</c:v>
                </c:pt>
                <c:pt idx="37">
                  <c:v>1756.8057445991349</c:v>
                </c:pt>
                <c:pt idx="38">
                  <c:v>1720.5198929788655</c:v>
                </c:pt>
                <c:pt idx="39">
                  <c:v>1699.7793894763468</c:v>
                </c:pt>
                <c:pt idx="40">
                  <c:v>1659.228239557016</c:v>
                </c:pt>
                <c:pt idx="41">
                  <c:v>1624.4998603289625</c:v>
                </c:pt>
                <c:pt idx="42">
                  <c:v>1579.5071916323659</c:v>
                </c:pt>
                <c:pt idx="43">
                  <c:v>1533.4768424429833</c:v>
                </c:pt>
                <c:pt idx="44">
                  <c:v>1482.0843950792225</c:v>
                </c:pt>
                <c:pt idx="45">
                  <c:v>1404.2894200955193</c:v>
                </c:pt>
                <c:pt idx="46">
                  <c:v>1329.0852251324279</c:v>
                </c:pt>
                <c:pt idx="47">
                  <c:v>1252.4814423693485</c:v>
                </c:pt>
                <c:pt idx="48">
                  <c:v>1179.3926761142336</c:v>
                </c:pt>
                <c:pt idx="49">
                  <c:v>1108.4819576042844</c:v>
                </c:pt>
                <c:pt idx="50">
                  <c:v>1036.3237368931841</c:v>
                </c:pt>
                <c:pt idx="51">
                  <c:v>966.16388965567307</c:v>
                </c:pt>
                <c:pt idx="52">
                  <c:v>895.78936366813332</c:v>
                </c:pt>
                <c:pt idx="53">
                  <c:v>825.88822415673314</c:v>
                </c:pt>
                <c:pt idx="54">
                  <c:v>759.58794531579849</c:v>
                </c:pt>
                <c:pt idx="55">
                  <c:v>700.72297166463272</c:v>
                </c:pt>
                <c:pt idx="56">
                  <c:v>641.96298676709557</c:v>
                </c:pt>
                <c:pt idx="57">
                  <c:v>583.83549695565705</c:v>
                </c:pt>
                <c:pt idx="58">
                  <c:v>526.69440886138966</c:v>
                </c:pt>
                <c:pt idx="59">
                  <c:v>471.5056123737628</c:v>
                </c:pt>
                <c:pt idx="60">
                  <c:v>423.70642113060569</c:v>
                </c:pt>
                <c:pt idx="61">
                  <c:v>387.70197342845688</c:v>
                </c:pt>
                <c:pt idx="62">
                  <c:v>358.3540798413577</c:v>
                </c:pt>
                <c:pt idx="63">
                  <c:v>330.80302343331124</c:v>
                </c:pt>
                <c:pt idx="64">
                  <c:v>304.81936550282228</c:v>
                </c:pt>
                <c:pt idx="65">
                  <c:v>281.35842241172054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D6-4A8C-954D-828C3406BBD9}"/>
            </c:ext>
          </c:extLst>
        </c:ser>
        <c:ser>
          <c:idx val="3"/>
          <c:order val="5"/>
          <c:tx>
            <c:v>IPPU WEM</c:v>
          </c:tx>
          <c:spPr>
            <a:ln w="19050">
              <a:solidFill>
                <a:srgbClr val="FFD44B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3">
                  <c:v>1945.9962754246219</c:v>
                </c:pt>
                <c:pt idx="34">
                  <c:v>1955.2520557744726</c:v>
                </c:pt>
                <c:pt idx="35">
                  <c:v>1966.4507341772596</c:v>
                </c:pt>
                <c:pt idx="36">
                  <c:v>1954.1519207595661</c:v>
                </c:pt>
                <c:pt idx="37">
                  <c:v>1962.3145261825036</c:v>
                </c:pt>
                <c:pt idx="38">
                  <c:v>1918.0898502555669</c:v>
                </c:pt>
                <c:pt idx="39">
                  <c:v>1903.0550314581737</c:v>
                </c:pt>
                <c:pt idx="40">
                  <c:v>1909.5910078191739</c:v>
                </c:pt>
                <c:pt idx="41">
                  <c:v>1891.6673807687066</c:v>
                </c:pt>
                <c:pt idx="42">
                  <c:v>1893.3588536164209</c:v>
                </c:pt>
                <c:pt idx="43">
                  <c:v>1899.176447774395</c:v>
                </c:pt>
                <c:pt idx="44">
                  <c:v>1888.7135938617439</c:v>
                </c:pt>
                <c:pt idx="45">
                  <c:v>1883.3749843788651</c:v>
                </c:pt>
                <c:pt idx="46">
                  <c:v>1885.0206777573467</c:v>
                </c:pt>
                <c:pt idx="47">
                  <c:v>1884.4485227041866</c:v>
                </c:pt>
                <c:pt idx="48">
                  <c:v>1884.3999745519636</c:v>
                </c:pt>
                <c:pt idx="49">
                  <c:v>1884.7159750055114</c:v>
                </c:pt>
                <c:pt idx="50">
                  <c:v>1885.8778257857971</c:v>
                </c:pt>
                <c:pt idx="51">
                  <c:v>1885.5857393231181</c:v>
                </c:pt>
                <c:pt idx="52">
                  <c:v>1885.6333158920111</c:v>
                </c:pt>
                <c:pt idx="53">
                  <c:v>1885.6742543395962</c:v>
                </c:pt>
                <c:pt idx="54">
                  <c:v>1886.6212112291989</c:v>
                </c:pt>
                <c:pt idx="55">
                  <c:v>1885.7626438994166</c:v>
                </c:pt>
                <c:pt idx="56">
                  <c:v>1885.9010667145485</c:v>
                </c:pt>
                <c:pt idx="57">
                  <c:v>1886.2042235562826</c:v>
                </c:pt>
                <c:pt idx="58">
                  <c:v>1886.7954170277192</c:v>
                </c:pt>
                <c:pt idx="59">
                  <c:v>1885.7645703117569</c:v>
                </c:pt>
                <c:pt idx="60">
                  <c:v>1885.7513896604605</c:v>
                </c:pt>
                <c:pt idx="61">
                  <c:v>1885.5539322024242</c:v>
                </c:pt>
                <c:pt idx="62">
                  <c:v>1886.2731373151573</c:v>
                </c:pt>
                <c:pt idx="63">
                  <c:v>1885.2789561152024</c:v>
                </c:pt>
                <c:pt idx="64">
                  <c:v>1885.2330490454035</c:v>
                </c:pt>
                <c:pt idx="65">
                  <c:v>1885.2342759846729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4D6-4A8C-954D-828C3406BBD9}"/>
            </c:ext>
          </c:extLst>
        </c:ser>
        <c:ser>
          <c:idx val="4"/>
          <c:order val="6"/>
          <c:tx>
            <c:v>Agri WEM</c:v>
          </c:tx>
          <c:spPr>
            <a:ln w="19050">
              <a:solidFill>
                <a:srgbClr val="85509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686.91262824532726</c:v>
                </c:pt>
                <c:pt idx="36">
                  <c:v>685.00713386939856</c:v>
                </c:pt>
                <c:pt idx="37">
                  <c:v>683.08321847839375</c:v>
                </c:pt>
                <c:pt idx="38">
                  <c:v>681.1419825018005</c:v>
                </c:pt>
                <c:pt idx="39">
                  <c:v>678.28992268559182</c:v>
                </c:pt>
                <c:pt idx="40">
                  <c:v>675.57364650219574</c:v>
                </c:pt>
                <c:pt idx="41">
                  <c:v>673.18473962046653</c:v>
                </c:pt>
                <c:pt idx="42">
                  <c:v>671.47007737838976</c:v>
                </c:pt>
                <c:pt idx="43">
                  <c:v>669.75484812820207</c:v>
                </c:pt>
                <c:pt idx="44">
                  <c:v>667.82757525885449</c:v>
                </c:pt>
                <c:pt idx="45">
                  <c:v>665.75152396977194</c:v>
                </c:pt>
                <c:pt idx="46">
                  <c:v>663.49434448963939</c:v>
                </c:pt>
                <c:pt idx="47">
                  <c:v>660.71153493277609</c:v>
                </c:pt>
                <c:pt idx="48">
                  <c:v>657.40376523039185</c:v>
                </c:pt>
                <c:pt idx="49">
                  <c:v>654.56401178553119</c:v>
                </c:pt>
                <c:pt idx="50">
                  <c:v>651.73800951596172</c:v>
                </c:pt>
                <c:pt idx="51">
                  <c:v>648.96663361866604</c:v>
                </c:pt>
                <c:pt idx="52">
                  <c:v>646.30043293715232</c:v>
                </c:pt>
                <c:pt idx="53">
                  <c:v>643.70447353864677</c:v>
                </c:pt>
                <c:pt idx="54">
                  <c:v>641.40929717116126</c:v>
                </c:pt>
                <c:pt idx="55">
                  <c:v>639.72696430130713</c:v>
                </c:pt>
                <c:pt idx="56">
                  <c:v>638.05065398418458</c:v>
                </c:pt>
                <c:pt idx="57">
                  <c:v>636.17993979216612</c:v>
                </c:pt>
                <c:pt idx="58">
                  <c:v>634.17146003612959</c:v>
                </c:pt>
                <c:pt idx="59">
                  <c:v>632.01303482581886</c:v>
                </c:pt>
                <c:pt idx="60">
                  <c:v>629.38634554611258</c:v>
                </c:pt>
                <c:pt idx="61">
                  <c:v>626.23884188892998</c:v>
                </c:pt>
                <c:pt idx="62">
                  <c:v>623.57308256006229</c:v>
                </c:pt>
                <c:pt idx="63">
                  <c:v>620.87221858419036</c:v>
                </c:pt>
                <c:pt idx="64">
                  <c:v>618.27457889114214</c:v>
                </c:pt>
                <c:pt idx="65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D6-4A8C-954D-828C3406BBD9}"/>
            </c:ext>
          </c:extLst>
        </c:ser>
        <c:ser>
          <c:idx val="6"/>
          <c:order val="7"/>
          <c:tx>
            <c:v>Úrg WEM</c:v>
          </c:tx>
          <c:spPr>
            <a:ln w="19050">
              <a:solidFill>
                <a:srgbClr val="ED7D3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198.19471045904623</c:v>
                </c:pt>
                <c:pt idx="35">
                  <c:v>180.59686907778473</c:v>
                </c:pt>
                <c:pt idx="36">
                  <c:v>164.99639239645464</c:v>
                </c:pt>
                <c:pt idx="37">
                  <c:v>152.96900354165524</c:v>
                </c:pt>
                <c:pt idx="38">
                  <c:v>148.80556925597691</c:v>
                </c:pt>
                <c:pt idx="39">
                  <c:v>148.95331004890835</c:v>
                </c:pt>
                <c:pt idx="40">
                  <c:v>148.37856805939154</c:v>
                </c:pt>
                <c:pt idx="41">
                  <c:v>139.0553095898984</c:v>
                </c:pt>
                <c:pt idx="42">
                  <c:v>135.97251534492</c:v>
                </c:pt>
                <c:pt idx="43">
                  <c:v>133.66684395133288</c:v>
                </c:pt>
                <c:pt idx="44">
                  <c:v>132.0516582230448</c:v>
                </c:pt>
                <c:pt idx="45">
                  <c:v>131.05134838910669</c:v>
                </c:pt>
                <c:pt idx="46">
                  <c:v>130.26730199683306</c:v>
                </c:pt>
                <c:pt idx="47">
                  <c:v>124.91469863300328</c:v>
                </c:pt>
                <c:pt idx="48">
                  <c:v>120.00314034444301</c:v>
                </c:pt>
                <c:pt idx="49">
                  <c:v>115.48947336811513</c:v>
                </c:pt>
                <c:pt idx="50">
                  <c:v>111.33508991559867</c:v>
                </c:pt>
                <c:pt idx="51">
                  <c:v>107.50947385544596</c:v>
                </c:pt>
                <c:pt idx="52">
                  <c:v>103.97942446788515</c:v>
                </c:pt>
                <c:pt idx="53">
                  <c:v>100.71744951954378</c:v>
                </c:pt>
                <c:pt idx="54">
                  <c:v>97.700333039715744</c:v>
                </c:pt>
                <c:pt idx="55">
                  <c:v>94.907292149171496</c:v>
                </c:pt>
                <c:pt idx="56">
                  <c:v>92.32010023237892</c:v>
                </c:pt>
                <c:pt idx="57">
                  <c:v>89.922125931803095</c:v>
                </c:pt>
                <c:pt idx="58">
                  <c:v>87.697597607846404</c:v>
                </c:pt>
                <c:pt idx="59">
                  <c:v>85.634895345964324</c:v>
                </c:pt>
                <c:pt idx="60">
                  <c:v>83.723712480059419</c:v>
                </c:pt>
                <c:pt idx="61">
                  <c:v>81.944384424507106</c:v>
                </c:pt>
                <c:pt idx="62">
                  <c:v>80.294810475542988</c:v>
                </c:pt>
                <c:pt idx="63">
                  <c:v>78.765297639528939</c:v>
                </c:pt>
                <c:pt idx="64">
                  <c:v>77.34704273199911</c:v>
                </c:pt>
                <c:pt idx="65">
                  <c:v>76.031951902415344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4D6-4A8C-954D-828C3406BBD9}"/>
            </c:ext>
          </c:extLst>
        </c:ser>
        <c:ser>
          <c:idx val="5"/>
          <c:order val="8"/>
          <c:tx>
            <c:v>Orka WAM</c:v>
          </c:tx>
          <c:spPr>
            <a:ln w="19050" cap="rnd">
              <a:solidFill>
                <a:srgbClr val="008AAC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6-64D6-4A8C-954D-828C3406BBD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Data'!$H$21:$BU$21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1818.7202384582679</c:v>
                </c:pt>
                <c:pt idx="35">
                  <c:v>1787.775775159226</c:v>
                </c:pt>
                <c:pt idx="36">
                  <c:v>1755.5795422998642</c:v>
                </c:pt>
                <c:pt idx="37">
                  <c:v>1721.3295350771566</c:v>
                </c:pt>
                <c:pt idx="38">
                  <c:v>1608.2826996479848</c:v>
                </c:pt>
                <c:pt idx="39">
                  <c:v>1533.2979520514079</c:v>
                </c:pt>
                <c:pt idx="40">
                  <c:v>1441.239640009828</c:v>
                </c:pt>
                <c:pt idx="41">
                  <c:v>1389.9717853695279</c:v>
                </c:pt>
                <c:pt idx="42">
                  <c:v>1338.5901994609731</c:v>
                </c:pt>
                <c:pt idx="43">
                  <c:v>1288.6550839790225</c:v>
                </c:pt>
                <c:pt idx="44">
                  <c:v>1236.20985956705</c:v>
                </c:pt>
                <c:pt idx="45">
                  <c:v>1166.1972358579317</c:v>
                </c:pt>
                <c:pt idx="46">
                  <c:v>1103.0814251489714</c:v>
                </c:pt>
                <c:pt idx="47">
                  <c:v>1039.0579598567285</c:v>
                </c:pt>
                <c:pt idx="48">
                  <c:v>974.03681227887046</c:v>
                </c:pt>
                <c:pt idx="49">
                  <c:v>908.29426803964009</c:v>
                </c:pt>
                <c:pt idx="50">
                  <c:v>839.90907079853832</c:v>
                </c:pt>
                <c:pt idx="51">
                  <c:v>776.15040993593948</c:v>
                </c:pt>
                <c:pt idx="52">
                  <c:v>713.46160538800621</c:v>
                </c:pt>
                <c:pt idx="53">
                  <c:v>652.28250593053644</c:v>
                </c:pt>
                <c:pt idx="54">
                  <c:v>598.76786261746543</c:v>
                </c:pt>
                <c:pt idx="55">
                  <c:v>553.3981673738059</c:v>
                </c:pt>
                <c:pt idx="56">
                  <c:v>512.24845898792137</c:v>
                </c:pt>
                <c:pt idx="57">
                  <c:v>473.8844734053946</c:v>
                </c:pt>
                <c:pt idx="58">
                  <c:v>444.66728592981809</c:v>
                </c:pt>
                <c:pt idx="59">
                  <c:v>416.84634915355468</c:v>
                </c:pt>
                <c:pt idx="60">
                  <c:v>388.46912285154866</c:v>
                </c:pt>
                <c:pt idx="61">
                  <c:v>365.55159870729892</c:v>
                </c:pt>
                <c:pt idx="62">
                  <c:v>339.98224744460117</c:v>
                </c:pt>
                <c:pt idx="63">
                  <c:v>315.35727812043808</c:v>
                </c:pt>
                <c:pt idx="64">
                  <c:v>292.0262255520654</c:v>
                </c:pt>
                <c:pt idx="65">
                  <c:v>270.33054351114373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4D6-4A8C-954D-828C3406BBD9}"/>
            </c:ext>
          </c:extLst>
        </c:ser>
        <c:ser>
          <c:idx val="7"/>
          <c:order val="9"/>
          <c:tx>
            <c:v>Agri WAM</c:v>
          </c:tx>
          <c:spPr>
            <a:ln w="19050" cap="rnd">
              <a:solidFill>
                <a:srgbClr val="855092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64D6-4A8C-954D-828C3406BBD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Data'!$H$23:$BU$23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684.39084094427733</c:v>
                </c:pt>
                <c:pt idx="36">
                  <c:v>679.977774518253</c:v>
                </c:pt>
                <c:pt idx="37">
                  <c:v>675.5601764435429</c:v>
                </c:pt>
                <c:pt idx="38">
                  <c:v>671.13904996044062</c:v>
                </c:pt>
                <c:pt idx="39">
                  <c:v>665.82038686401393</c:v>
                </c:pt>
                <c:pt idx="40">
                  <c:v>660.65089187941453</c:v>
                </c:pt>
                <c:pt idx="41">
                  <c:v>658.30115982060272</c:v>
                </c:pt>
                <c:pt idx="42">
                  <c:v>656.6245026880398</c:v>
                </c:pt>
                <c:pt idx="43">
                  <c:v>654.94645372052605</c:v>
                </c:pt>
                <c:pt idx="44">
                  <c:v>653.05685169408321</c:v>
                </c:pt>
                <c:pt idx="45">
                  <c:v>651.01798393000922</c:v>
                </c:pt>
                <c:pt idx="46">
                  <c:v>648.79849290071377</c:v>
                </c:pt>
                <c:pt idx="47">
                  <c:v>646.0536276611432</c:v>
                </c:pt>
                <c:pt idx="48">
                  <c:v>642.78467152764529</c:v>
                </c:pt>
                <c:pt idx="49">
                  <c:v>639.98224920032169</c:v>
                </c:pt>
                <c:pt idx="50">
                  <c:v>637.19355790137786</c:v>
                </c:pt>
                <c:pt idx="51">
                  <c:v>634.45881308636012</c:v>
                </c:pt>
                <c:pt idx="52">
                  <c:v>631.82909868962429</c:v>
                </c:pt>
                <c:pt idx="53">
                  <c:v>629.26900041579222</c:v>
                </c:pt>
                <c:pt idx="54">
                  <c:v>627.00925076788917</c:v>
                </c:pt>
                <c:pt idx="55">
                  <c:v>625.36043425133062</c:v>
                </c:pt>
                <c:pt idx="56">
                  <c:v>623.71781045901162</c:v>
                </c:pt>
                <c:pt idx="57">
                  <c:v>621.88044009776252</c:v>
                </c:pt>
                <c:pt idx="58">
                  <c:v>619.9057852488138</c:v>
                </c:pt>
                <c:pt idx="59">
                  <c:v>617.78080133245157</c:v>
                </c:pt>
                <c:pt idx="60">
                  <c:v>615.18872503946363</c:v>
                </c:pt>
                <c:pt idx="61">
                  <c:v>612.07620312580718</c:v>
                </c:pt>
                <c:pt idx="62">
                  <c:v>609.44455703672907</c:v>
                </c:pt>
                <c:pt idx="63">
                  <c:v>606.77734377384138</c:v>
                </c:pt>
                <c:pt idx="64">
                  <c:v>604.21326892507591</c:v>
                </c:pt>
                <c:pt idx="65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4D6-4A8C-954D-828C3406BBD9}"/>
            </c:ext>
          </c:extLst>
        </c:ser>
        <c:ser>
          <c:idx val="9"/>
          <c:order val="10"/>
          <c:tx>
            <c:v>Úrg WAM</c:v>
          </c:tx>
          <c:spPr>
            <a:ln w="19050" cap="rnd">
              <a:solidFill>
                <a:srgbClr val="ED7D3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A-64D6-4A8C-954D-828C3406BBD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Data'!$H$25:$BU$25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198.19470251585008</c:v>
                </c:pt>
                <c:pt idx="35">
                  <c:v>180.59686090097335</c:v>
                </c:pt>
                <c:pt idx="36">
                  <c:v>164.99638398602849</c:v>
                </c:pt>
                <c:pt idx="37">
                  <c:v>152.96899489761478</c:v>
                </c:pt>
                <c:pt idx="38">
                  <c:v>149.10952289385324</c:v>
                </c:pt>
                <c:pt idx="39">
                  <c:v>143.21615208724316</c:v>
                </c:pt>
                <c:pt idx="40">
                  <c:v>144.94489983226455</c:v>
                </c:pt>
                <c:pt idx="41">
                  <c:v>131.74802863289148</c:v>
                </c:pt>
                <c:pt idx="42">
                  <c:v>125.59418722947102</c:v>
                </c:pt>
                <c:pt idx="43">
                  <c:v>120.87483942438124</c:v>
                </c:pt>
                <c:pt idx="44">
                  <c:v>117.38319115146228</c:v>
                </c:pt>
                <c:pt idx="45">
                  <c:v>114.94426040493441</c:v>
                </c:pt>
                <c:pt idx="46">
                  <c:v>113.07731298878257</c:v>
                </c:pt>
                <c:pt idx="47">
                  <c:v>106.92972079606514</c:v>
                </c:pt>
                <c:pt idx="48">
                  <c:v>101.45515256604233</c:v>
                </c:pt>
                <c:pt idx="49">
                  <c:v>96.56436883502974</c:v>
                </c:pt>
                <c:pt idx="50">
                  <c:v>92.180840094178251</c:v>
                </c:pt>
                <c:pt idx="51">
                  <c:v>88.242894037599996</c:v>
                </c:pt>
                <c:pt idx="52">
                  <c:v>84.691777899609491</c:v>
                </c:pt>
                <c:pt idx="53">
                  <c:v>81.479087085695397</c:v>
                </c:pt>
                <c:pt idx="54">
                  <c:v>78.56453219547673</c:v>
                </c:pt>
                <c:pt idx="55">
                  <c:v>75.91342266636785</c:v>
                </c:pt>
                <c:pt idx="56">
                  <c:v>73.496253412718119</c:v>
                </c:pt>
                <c:pt idx="57">
                  <c:v>71.287281392909676</c:v>
                </c:pt>
                <c:pt idx="58">
                  <c:v>69.263408263001907</c:v>
                </c:pt>
                <c:pt idx="59">
                  <c:v>67.404845021631047</c:v>
                </c:pt>
                <c:pt idx="60">
                  <c:v>65.695298850704106</c:v>
                </c:pt>
                <c:pt idx="61">
                  <c:v>64.111797662949442</c:v>
                </c:pt>
                <c:pt idx="62">
                  <c:v>62.649713711382383</c:v>
                </c:pt>
                <c:pt idx="63">
                  <c:v>61.29746225041594</c:v>
                </c:pt>
                <c:pt idx="64">
                  <c:v>60.044863786272956</c:v>
                </c:pt>
                <c:pt idx="65">
                  <c:v>58.882864748767823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4D6-4A8C-954D-828C3406B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  <c:extLst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0679281962934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86161751839843548"/>
          <c:y val="0.36840651282476772"/>
          <c:w val="0.12857856003293705"/>
          <c:h val="0.28693263155188514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GHG Emissions in Iceland</a:t>
            </a:r>
          </a:p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7622430905280490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374974756511049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Data'!$H$11:$AV$11</c:f>
              <c:numCache>
                <c:formatCode>0</c:formatCode>
                <c:ptCount val="41"/>
                <c:pt idx="0">
                  <c:v>3707.3484357471484</c:v>
                </c:pt>
                <c:pt idx="1">
                  <c:v>3503.3958591849837</c:v>
                </c:pt>
                <c:pt idx="2">
                  <c:v>3441.4554754454693</c:v>
                </c:pt>
                <c:pt idx="3">
                  <c:v>3526.5818657465206</c:v>
                </c:pt>
                <c:pt idx="4">
                  <c:v>3461.20318228112</c:v>
                </c:pt>
                <c:pt idx="5">
                  <c:v>3591.1576835639489</c:v>
                </c:pt>
                <c:pt idx="6">
                  <c:v>3647.6784093798183</c:v>
                </c:pt>
                <c:pt idx="7">
                  <c:v>3807.331598519504</c:v>
                </c:pt>
                <c:pt idx="8">
                  <c:v>3956.1038287353658</c:v>
                </c:pt>
                <c:pt idx="9">
                  <c:v>4172.6975564248369</c:v>
                </c:pt>
                <c:pt idx="10">
                  <c:v>4201.4799372371681</c:v>
                </c:pt>
                <c:pt idx="11">
                  <c:v>4100.3049374383099</c:v>
                </c:pt>
                <c:pt idx="12">
                  <c:v>4187.0032937985761</c:v>
                </c:pt>
                <c:pt idx="13">
                  <c:v>4158.0580445068426</c:v>
                </c:pt>
                <c:pt idx="14">
                  <c:v>4270.3226176756443</c:v>
                </c:pt>
                <c:pt idx="15">
                  <c:v>4128.8544778738878</c:v>
                </c:pt>
                <c:pt idx="16">
                  <c:v>4686.7232852808729</c:v>
                </c:pt>
                <c:pt idx="17">
                  <c:v>4992.5636184428158</c:v>
                </c:pt>
                <c:pt idx="18">
                  <c:v>5374.0567535534265</c:v>
                </c:pt>
                <c:pt idx="19">
                  <c:v>5071.4218568689175</c:v>
                </c:pt>
                <c:pt idx="20">
                  <c:v>4976.0758286327</c:v>
                </c:pt>
                <c:pt idx="21">
                  <c:v>4762.7779382950393</c:v>
                </c:pt>
                <c:pt idx="22">
                  <c:v>4754.0260075935958</c:v>
                </c:pt>
                <c:pt idx="23">
                  <c:v>4757.6042928315301</c:v>
                </c:pt>
                <c:pt idx="24">
                  <c:v>4761.6339361876089</c:v>
                </c:pt>
                <c:pt idx="25">
                  <c:v>4844.8368353768801</c:v>
                </c:pt>
                <c:pt idx="26">
                  <c:v>4797.1816517628558</c:v>
                </c:pt>
                <c:pt idx="27">
                  <c:v>4884.5847144199079</c:v>
                </c:pt>
                <c:pt idx="28">
                  <c:v>4943.785396049655</c:v>
                </c:pt>
                <c:pt idx="29">
                  <c:v>4796.559077926735</c:v>
                </c:pt>
                <c:pt idx="30">
                  <c:v>4605.1122623753208</c:v>
                </c:pt>
                <c:pt idx="31">
                  <c:v>4729.1610057789212</c:v>
                </c:pt>
                <c:pt idx="32">
                  <c:v>4781.7166406813813</c:v>
                </c:pt>
                <c:pt idx="33">
                  <c:v>4646.0466707768592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56-4743-953B-6C47F43AF626}"/>
            </c:ext>
          </c:extLst>
        </c:ser>
        <c:ser>
          <c:idx val="2"/>
          <c:order val="1"/>
          <c:tx>
            <c:v>Scenario: With Existing Measures</c:v>
          </c:tx>
          <c:spPr>
            <a:ln w="19050">
              <a:solidFill>
                <a:schemeClr val="accent2"/>
              </a:solidFill>
              <a:prstDash val="sysDot"/>
            </a:ln>
          </c:spPr>
          <c:marker>
            <c:symbol val="none"/>
          </c:marker>
          <c:dPt>
            <c:idx val="33"/>
            <c:bubble3D val="0"/>
            <c:spPr>
              <a:ln w="19050" cap="rnd">
                <a:solidFill>
                  <a:schemeClr val="accent2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9556-4743-953B-6C47F43AF626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Data'!$H$27:$BU$27</c:f>
              <c:numCache>
                <c:formatCode>0</c:formatCode>
                <c:ptCount val="66"/>
                <c:pt idx="33">
                  <c:v>4646.0466707768592</c:v>
                </c:pt>
                <c:pt idx="34">
                  <c:v>4662.1970512682719</c:v>
                </c:pt>
                <c:pt idx="35">
                  <c:v>4619.2142111817366</c:v>
                </c:pt>
                <c:pt idx="36">
                  <c:v>4554.7056215637112</c:v>
                </c:pt>
                <c:pt idx="37">
                  <c:v>4512.1732326008178</c:v>
                </c:pt>
                <c:pt idx="38">
                  <c:v>4346.6211227578451</c:v>
                </c:pt>
                <c:pt idx="39">
                  <c:v>4245.3895224608386</c:v>
                </c:pt>
                <c:pt idx="40">
                  <c:v>4156.4264395406808</c:v>
                </c:pt>
                <c:pt idx="41">
                  <c:v>4071.6883545917285</c:v>
                </c:pt>
                <c:pt idx="42">
                  <c:v>4014.1677429949045</c:v>
                </c:pt>
                <c:pt idx="43">
                  <c:v>3963.652824898325</c:v>
                </c:pt>
                <c:pt idx="44">
                  <c:v>3895.3634962743395</c:v>
                </c:pt>
                <c:pt idx="45">
                  <c:v>3815.5344645717405</c:v>
                </c:pt>
                <c:pt idx="46">
                  <c:v>3749.9779087958145</c:v>
                </c:pt>
                <c:pt idx="47">
                  <c:v>3676.4898310181238</c:v>
                </c:pt>
                <c:pt idx="48">
                  <c:v>3602.6766109245214</c:v>
                </c:pt>
                <c:pt idx="49">
                  <c:v>3529.556861080503</c:v>
                </c:pt>
                <c:pt idx="50">
                  <c:v>3455.1612945798915</c:v>
                </c:pt>
                <c:pt idx="51">
                  <c:v>3384.4378563830173</c:v>
                </c:pt>
                <c:pt idx="52">
                  <c:v>3315.6157978692509</c:v>
                </c:pt>
                <c:pt idx="53">
                  <c:v>3248.7048477716203</c:v>
                </c:pt>
                <c:pt idx="54">
                  <c:v>3190.9628568100302</c:v>
                </c:pt>
                <c:pt idx="55">
                  <c:v>3140.4346681909205</c:v>
                </c:pt>
                <c:pt idx="56">
                  <c:v>3095.3635895741995</c:v>
                </c:pt>
                <c:pt idx="57">
                  <c:v>3053.2564184523494</c:v>
                </c:pt>
                <c:pt idx="58">
                  <c:v>3020.6318964693528</c:v>
                </c:pt>
                <c:pt idx="59">
                  <c:v>2987.7965658193943</c:v>
                </c:pt>
                <c:pt idx="60">
                  <c:v>2955.104536402177</c:v>
                </c:pt>
                <c:pt idx="61">
                  <c:v>2927.2935316984799</c:v>
                </c:pt>
                <c:pt idx="62">
                  <c:v>2898.3496555078696</c:v>
                </c:pt>
                <c:pt idx="63">
                  <c:v>2868.7110402598978</c:v>
                </c:pt>
                <c:pt idx="64">
                  <c:v>2841.5174073088174</c:v>
                </c:pt>
                <c:pt idx="65">
                  <c:v>2816.1416542976995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56-4743-953B-6C47F43AF626}"/>
            </c:ext>
          </c:extLst>
        </c:ser>
        <c:ser>
          <c:idx val="5"/>
          <c:order val="2"/>
          <c:tx>
            <c:v>Scenario: With Additional Measures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9556-4743-953B-6C47F43AF626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Data'!$H$19:$BU$19</c:f>
              <c:numCache>
                <c:formatCode>0</c:formatCode>
                <c:ptCount val="66"/>
                <c:pt idx="33">
                  <c:v>4646.0466707768592</c:v>
                </c:pt>
                <c:pt idx="34">
                  <c:v>4662.6341510246684</c:v>
                </c:pt>
                <c:pt idx="35">
                  <c:v>4634.1519092349581</c:v>
                </c:pt>
                <c:pt idx="36">
                  <c:v>4583.7089647043649</c:v>
                </c:pt>
                <c:pt idx="37">
                  <c:v>4555.1724928016874</c:v>
                </c:pt>
                <c:pt idx="38">
                  <c:v>4468.5572949922089</c:v>
                </c:pt>
                <c:pt idx="39">
                  <c:v>4430.07765366902</c:v>
                </c:pt>
                <c:pt idx="40">
                  <c:v>4392.7714619377775</c:v>
                </c:pt>
                <c:pt idx="41">
                  <c:v>4328.4072903080341</c:v>
                </c:pt>
                <c:pt idx="42">
                  <c:v>4280.3086379720962</c:v>
                </c:pt>
                <c:pt idx="43">
                  <c:v>4236.0749822969137</c:v>
                </c:pt>
                <c:pt idx="44">
                  <c:v>4170.6772224228653</c:v>
                </c:pt>
                <c:pt idx="45">
                  <c:v>4084.467276833263</c:v>
                </c:pt>
                <c:pt idx="46">
                  <c:v>4007.8675493762466</c:v>
                </c:pt>
                <c:pt idx="47">
                  <c:v>3922.5561986393145</c:v>
                </c:pt>
                <c:pt idx="48">
                  <c:v>3841.199556241032</c:v>
                </c:pt>
                <c:pt idx="49">
                  <c:v>3763.2514177634425</c:v>
                </c:pt>
                <c:pt idx="50">
                  <c:v>3685.2746621105416</c:v>
                </c:pt>
                <c:pt idx="51">
                  <c:v>3608.2257364529032</c:v>
                </c:pt>
                <c:pt idx="52">
                  <c:v>3531.7025369651819</c:v>
                </c:pt>
                <c:pt idx="53">
                  <c:v>3455.9844015545195</c:v>
                </c:pt>
                <c:pt idx="54">
                  <c:v>3385.318786755874</c:v>
                </c:pt>
                <c:pt idx="55">
                  <c:v>3321.1198720145276</c:v>
                </c:pt>
                <c:pt idx="56">
                  <c:v>3258.2348076982075</c:v>
                </c:pt>
                <c:pt idx="57">
                  <c:v>3196.141786235909</c:v>
                </c:pt>
                <c:pt idx="58">
                  <c:v>3135.3588835330852</c:v>
                </c:pt>
                <c:pt idx="59">
                  <c:v>3074.9181128573027</c:v>
                </c:pt>
                <c:pt idx="60">
                  <c:v>3022.5678688172384</c:v>
                </c:pt>
                <c:pt idx="61">
                  <c:v>2981.439131944318</c:v>
                </c:pt>
                <c:pt idx="62">
                  <c:v>2948.4951101921201</c:v>
                </c:pt>
                <c:pt idx="63">
                  <c:v>2915.7194957722327</c:v>
                </c:pt>
                <c:pt idx="64">
                  <c:v>2885.6740361713669</c:v>
                </c:pt>
                <c:pt idx="65">
                  <c:v>2858.3469342867338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56-4743-953B-6C47F43AF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344262338419363E-3"/>
              <c:y val="0.1433100770675677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630259792366703"/>
          <c:y val="0.30803592697650245"/>
          <c:w val="0.25362543256933645"/>
          <c:h val="0.39314205782280426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38907636545438E-2"/>
          <c:y val="3.2337962962962964E-2"/>
          <c:w val="0.59339837878415469"/>
          <c:h val="0.8808879629629630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'Talnagögn | Numerical Data'!$E$71</c:f>
              <c:strCache>
                <c:ptCount val="1"/>
                <c:pt idx="0">
                  <c:v>Road Transport</c:v>
                </c:pt>
              </c:strCache>
            </c:strRef>
          </c:tx>
          <c:spPr>
            <a:solidFill>
              <a:srgbClr val="0073B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Data'!$H$71:$AV$71</c15:sqref>
                  </c15:fullRef>
                </c:ext>
              </c:extLst>
              <c:f>'Talnagögn | Numerical Data'!$H$71:$AO$71</c:f>
              <c:numCache>
                <c:formatCode>0</c:formatCode>
                <c:ptCount val="34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2-4CDD-A8C1-6712263071DF}"/>
            </c:ext>
          </c:extLst>
        </c:ser>
        <c:ser>
          <c:idx val="0"/>
          <c:order val="1"/>
          <c:tx>
            <c:strRef>
              <c:f>'Talnagögn | Numerical Data'!$E$70</c:f>
              <c:strCache>
                <c:ptCount val="1"/>
                <c:pt idx="0">
                  <c:v>Fishing</c:v>
                </c:pt>
              </c:strCache>
            </c:strRef>
          </c:tx>
          <c:spPr>
            <a:solidFill>
              <a:srgbClr val="41A86E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Data'!$H$70:$AV$70</c15:sqref>
                  </c15:fullRef>
                </c:ext>
              </c:extLst>
              <c:f>'Talnagögn | Numerical Data'!$H$70:$AO$70</c:f>
              <c:numCache>
                <c:formatCode>0</c:formatCode>
                <c:ptCount val="34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82-4CDD-A8C1-6712263071DF}"/>
            </c:ext>
          </c:extLst>
        </c:ser>
        <c:ser>
          <c:idx val="6"/>
          <c:order val="2"/>
          <c:tx>
            <c:strRef>
              <c:f>'Talnagögn | Numerical Data'!$E$81</c:f>
              <c:strCache>
                <c:ptCount val="1"/>
                <c:pt idx="0">
                  <c:v>Geothermal Energy</c:v>
                </c:pt>
              </c:strCache>
            </c:strRef>
          </c:tx>
          <c:spPr>
            <a:solidFill>
              <a:srgbClr val="7FB9D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Data'!$H$81:$AV$81</c15:sqref>
                  </c15:fullRef>
                </c:ext>
              </c:extLst>
              <c:f>'Talnagögn | Numerical Data'!$H$81:$AO$81</c:f>
              <c:numCache>
                <c:formatCode>0</c:formatCode>
                <c:ptCount val="34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82-4CDD-A8C1-6712263071DF}"/>
            </c:ext>
          </c:extLst>
        </c:ser>
        <c:ser>
          <c:idx val="4"/>
          <c:order val="3"/>
          <c:tx>
            <c:strRef>
              <c:f>'Talnagögn | Numerical Data'!$E$74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Data'!$H$74:$AV$74</c15:sqref>
                  </c15:fullRef>
                </c:ext>
              </c:extLst>
              <c:f>'Talnagögn | Numerical Data'!$H$74:$AO$74</c:f>
              <c:numCache>
                <c:formatCode>0</c:formatCode>
                <c:ptCount val="34"/>
                <c:pt idx="0">
                  <c:v>132.69956180646039</c:v>
                </c:pt>
                <c:pt idx="1">
                  <c:v>126.61678523119784</c:v>
                </c:pt>
                <c:pt idx="2">
                  <c:v>118.00097418318089</c:v>
                </c:pt>
                <c:pt idx="3">
                  <c:v>127.39940553726262</c:v>
                </c:pt>
                <c:pt idx="4">
                  <c:v>129.83810631241099</c:v>
                </c:pt>
                <c:pt idx="5">
                  <c:v>163.28813671537699</c:v>
                </c:pt>
                <c:pt idx="6">
                  <c:v>158.35483371464707</c:v>
                </c:pt>
                <c:pt idx="7">
                  <c:v>190.80562569111964</c:v>
                </c:pt>
                <c:pt idx="8">
                  <c:v>192.96132537344991</c:v>
                </c:pt>
                <c:pt idx="9">
                  <c:v>211.5031377140119</c:v>
                </c:pt>
                <c:pt idx="10">
                  <c:v>216.21632875366109</c:v>
                </c:pt>
                <c:pt idx="11">
                  <c:v>211.51012539531609</c:v>
                </c:pt>
                <c:pt idx="12">
                  <c:v>198.07630808808773</c:v>
                </c:pt>
                <c:pt idx="13">
                  <c:v>181.57113148074808</c:v>
                </c:pt>
                <c:pt idx="14">
                  <c:v>217.89668386268426</c:v>
                </c:pt>
                <c:pt idx="15">
                  <c:v>236.89254361749528</c:v>
                </c:pt>
                <c:pt idx="16">
                  <c:v>214.30164332811569</c:v>
                </c:pt>
                <c:pt idx="17">
                  <c:v>215.83366248928385</c:v>
                </c:pt>
                <c:pt idx="18">
                  <c:v>208.96156893666625</c:v>
                </c:pt>
                <c:pt idx="19">
                  <c:v>145.57310735873384</c:v>
                </c:pt>
                <c:pt idx="20">
                  <c:v>116.66251837871671</c:v>
                </c:pt>
                <c:pt idx="21">
                  <c:v>106.724173287534</c:v>
                </c:pt>
                <c:pt idx="22">
                  <c:v>102.82225724651585</c:v>
                </c:pt>
                <c:pt idx="23">
                  <c:v>98.852644261966944</c:v>
                </c:pt>
                <c:pt idx="24">
                  <c:v>117.37447230447313</c:v>
                </c:pt>
                <c:pt idx="25">
                  <c:v>116.13287890779706</c:v>
                </c:pt>
                <c:pt idx="26">
                  <c:v>134.94854641811298</c:v>
                </c:pt>
                <c:pt idx="27">
                  <c:v>138.05064207733514</c:v>
                </c:pt>
                <c:pt idx="28">
                  <c:v>109.98053877254956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82-4CDD-A8C1-6712263071DF}"/>
            </c:ext>
          </c:extLst>
        </c:ser>
        <c:ser>
          <c:idx val="5"/>
          <c:order val="4"/>
          <c:tx>
            <c:strRef>
              <c:f>'Talnagögn | Numerical Data'!$E$78</c:f>
              <c:strCache>
                <c:ptCount val="1"/>
                <c:pt idx="0">
                  <c:v>Fuel Combustion in Stationary Industry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Data'!$H$78:$AV$78</c15:sqref>
                  </c15:fullRef>
                </c:ext>
              </c:extLst>
              <c:f>'Talnagögn | Numerical Data'!$H$78:$AO$78</c:f>
              <c:numCache>
                <c:formatCode>0</c:formatCode>
                <c:ptCount val="34"/>
                <c:pt idx="0">
                  <c:v>238.30199647388656</c:v>
                </c:pt>
                <c:pt idx="1">
                  <c:v>167.10541943108461</c:v>
                </c:pt>
                <c:pt idx="2">
                  <c:v>230.44269536273939</c:v>
                </c:pt>
                <c:pt idx="3">
                  <c:v>249.2064948926791</c:v>
                </c:pt>
                <c:pt idx="4">
                  <c:v>228.70557320557307</c:v>
                </c:pt>
                <c:pt idx="5">
                  <c:v>216.971603208906</c:v>
                </c:pt>
                <c:pt idx="6">
                  <c:v>264.1077975486719</c:v>
                </c:pt>
                <c:pt idx="7">
                  <c:v>302.32644075888601</c:v>
                </c:pt>
                <c:pt idx="8">
                  <c:v>273.08893237380107</c:v>
                </c:pt>
                <c:pt idx="9">
                  <c:v>280.3186926905546</c:v>
                </c:pt>
                <c:pt idx="10">
                  <c:v>226.43051087206067</c:v>
                </c:pt>
                <c:pt idx="11">
                  <c:v>263.34738966869639</c:v>
                </c:pt>
                <c:pt idx="12">
                  <c:v>279.42915581781841</c:v>
                </c:pt>
                <c:pt idx="13">
                  <c:v>257.63780676350132</c:v>
                </c:pt>
                <c:pt idx="14">
                  <c:v>239.60836209868438</c:v>
                </c:pt>
                <c:pt idx="15">
                  <c:v>185.16106618658978</c:v>
                </c:pt>
                <c:pt idx="16">
                  <c:v>189.21272415501136</c:v>
                </c:pt>
                <c:pt idx="17">
                  <c:v>183.90268549207769</c:v>
                </c:pt>
                <c:pt idx="18">
                  <c:v>160.63851217332601</c:v>
                </c:pt>
                <c:pt idx="19">
                  <c:v>116.7100487932551</c:v>
                </c:pt>
                <c:pt idx="20">
                  <c:v>84.411799420601625</c:v>
                </c:pt>
                <c:pt idx="21">
                  <c:v>98.726782685505796</c:v>
                </c:pt>
                <c:pt idx="22">
                  <c:v>83.589289785807523</c:v>
                </c:pt>
                <c:pt idx="23">
                  <c:v>74.708501704446036</c:v>
                </c:pt>
                <c:pt idx="24">
                  <c:v>31.896693599301095</c:v>
                </c:pt>
                <c:pt idx="25">
                  <c:v>61.74105215607937</c:v>
                </c:pt>
                <c:pt idx="26">
                  <c:v>59.934001713100656</c:v>
                </c:pt>
                <c:pt idx="27">
                  <c:v>31.319911894929575</c:v>
                </c:pt>
                <c:pt idx="28">
                  <c:v>37.869159429064503</c:v>
                </c:pt>
                <c:pt idx="29">
                  <c:v>28.604367521815185</c:v>
                </c:pt>
                <c:pt idx="30">
                  <c:v>32.045116125792731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82-4CDD-A8C1-6712263071DF}"/>
            </c:ext>
          </c:extLst>
        </c:ser>
        <c:ser>
          <c:idx val="2"/>
          <c:order val="5"/>
          <c:tx>
            <c:strRef>
              <c:f>'Talnagögn | Numerical Data'!$E$72</c:f>
              <c:strCache>
                <c:ptCount val="1"/>
                <c:pt idx="0">
                  <c:v>Domestic Aviation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Data'!$H$72:$AV$72</c15:sqref>
                  </c15:fullRef>
                </c:ext>
              </c:extLst>
              <c:f>'Talnagögn | Numerical Data'!$H$72:$AO$72</c:f>
              <c:numCache>
                <c:formatCode>0</c:formatCode>
                <c:ptCount val="34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82-4CDD-A8C1-6712263071DF}"/>
            </c:ext>
          </c:extLst>
        </c:ser>
        <c:ser>
          <c:idx val="3"/>
          <c:order val="6"/>
          <c:tx>
            <c:strRef>
              <c:f>'Talnagögn | Numerical Data'!$E$73</c:f>
              <c:strCache>
                <c:ptCount val="1"/>
                <c:pt idx="0">
                  <c:v>Domestic Navigation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Data'!$H$73:$AV$73</c15:sqref>
                  </c15:fullRef>
                </c:ext>
              </c:extLst>
              <c:f>'Talnagögn | Numerical Data'!$H$73:$AO$73</c:f>
              <c:numCache>
                <c:formatCode>0</c:formatCode>
                <c:ptCount val="34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82-4CDD-A8C1-6712263071DF}"/>
            </c:ext>
          </c:extLst>
        </c:ser>
        <c:ser>
          <c:idx val="7"/>
          <c:order val="7"/>
          <c:tx>
            <c:strRef>
              <c:f>'Talnagögn | Numerical Data'!$E$82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Data'!$H$82:$AV$82</c15:sqref>
                  </c15:fullRef>
                </c:ext>
              </c:extLst>
              <c:f>'Talnagögn | Numerical Data'!$H$82:$AO$82</c:f>
              <c:numCache>
                <c:formatCode>0</c:formatCode>
                <c:ptCount val="34"/>
                <c:pt idx="0">
                  <c:v>50.342219039356451</c:v>
                </c:pt>
                <c:pt idx="1">
                  <c:v>48.498820297847487</c:v>
                </c:pt>
                <c:pt idx="2">
                  <c:v>48.148428783987583</c:v>
                </c:pt>
                <c:pt idx="3">
                  <c:v>47.476003043789206</c:v>
                </c:pt>
                <c:pt idx="4">
                  <c:v>45.391953774035983</c:v>
                </c:pt>
                <c:pt idx="5">
                  <c:v>47.352983917573965</c:v>
                </c:pt>
                <c:pt idx="6">
                  <c:v>49.893783805454859</c:v>
                </c:pt>
                <c:pt idx="7">
                  <c:v>35.097324620486688</c:v>
                </c:pt>
                <c:pt idx="8">
                  <c:v>49.469332979992487</c:v>
                </c:pt>
                <c:pt idx="9">
                  <c:v>47.55848677563381</c:v>
                </c:pt>
                <c:pt idx="10">
                  <c:v>39.892840859240096</c:v>
                </c:pt>
                <c:pt idx="11">
                  <c:v>50.754075297037616</c:v>
                </c:pt>
                <c:pt idx="12">
                  <c:v>52.640976153457814</c:v>
                </c:pt>
                <c:pt idx="13">
                  <c:v>29.181253067310536</c:v>
                </c:pt>
                <c:pt idx="14">
                  <c:v>49.028661179636856</c:v>
                </c:pt>
                <c:pt idx="15">
                  <c:v>50.945701721319438</c:v>
                </c:pt>
                <c:pt idx="16">
                  <c:v>49.284327537120134</c:v>
                </c:pt>
                <c:pt idx="17">
                  <c:v>45.717055155430899</c:v>
                </c:pt>
                <c:pt idx="18">
                  <c:v>26.87207468519955</c:v>
                </c:pt>
                <c:pt idx="19">
                  <c:v>23.67740183132355</c:v>
                </c:pt>
                <c:pt idx="20">
                  <c:v>33.292935423734889</c:v>
                </c:pt>
                <c:pt idx="21">
                  <c:v>23.804403980257121</c:v>
                </c:pt>
                <c:pt idx="22">
                  <c:v>17.531430949111609</c:v>
                </c:pt>
                <c:pt idx="23">
                  <c:v>14.593199489544077</c:v>
                </c:pt>
                <c:pt idx="24">
                  <c:v>21.641270328978635</c:v>
                </c:pt>
                <c:pt idx="25">
                  <c:v>13.098548904574727</c:v>
                </c:pt>
                <c:pt idx="26">
                  <c:v>10.755648068047776</c:v>
                </c:pt>
                <c:pt idx="27">
                  <c:v>14.844333681910257</c:v>
                </c:pt>
                <c:pt idx="28">
                  <c:v>11.848444888901895</c:v>
                </c:pt>
                <c:pt idx="29">
                  <c:v>15.63986710222207</c:v>
                </c:pt>
                <c:pt idx="30">
                  <c:v>11.842597060930302</c:v>
                </c:pt>
                <c:pt idx="31">
                  <c:v>13.308209683551013</c:v>
                </c:pt>
                <c:pt idx="32">
                  <c:v>18.798029325587549</c:v>
                </c:pt>
                <c:pt idx="33">
                  <c:v>20.058810296417278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682-4CDD-A8C1-671226307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93243424"/>
        <c:axId val="439305608"/>
      </c:bar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Algn val="ctr"/>
        <c:lblOffset val="100"/>
        <c:tickLblSkip val="1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7.146888485515296E-4"/>
              <c:y val="0.230849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186657326039879"/>
          <c:y val="0.21875462962962963"/>
          <c:w val="0.30625895625508187"/>
          <c:h val="0.559550925925925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284509339245221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rgbClr val="008AAC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Data'!$H$83:$AV$83</c:f>
              <c:numCache>
                <c:formatCode>0</c:formatCode>
                <c:ptCount val="41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C7-41A9-AFC1-11717AD7204F}"/>
            </c:ext>
          </c:extLst>
        </c:ser>
        <c:ser>
          <c:idx val="5"/>
          <c:order val="1"/>
          <c:tx>
            <c:v>Scenario: With Existing Measures</c:v>
          </c:tx>
          <c:spPr>
            <a:ln>
              <a:solidFill>
                <a:srgbClr val="008AAC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Data'!$H$100:$BU$100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1819.1573302714678</c:v>
                </c:pt>
                <c:pt idx="35">
                  <c:v>1800.1916777345864</c:v>
                </c:pt>
                <c:pt idx="36">
                  <c:v>1779.5535176789456</c:v>
                </c:pt>
                <c:pt idx="37">
                  <c:v>1756.8057445991349</c:v>
                </c:pt>
                <c:pt idx="38">
                  <c:v>1720.5198929788655</c:v>
                </c:pt>
                <c:pt idx="39">
                  <c:v>1699.7793894763468</c:v>
                </c:pt>
                <c:pt idx="40">
                  <c:v>1659.228239557016</c:v>
                </c:pt>
                <c:pt idx="41">
                  <c:v>1624.4998603289625</c:v>
                </c:pt>
                <c:pt idx="42">
                  <c:v>1579.5071916323659</c:v>
                </c:pt>
                <c:pt idx="43">
                  <c:v>1533.4768424429833</c:v>
                </c:pt>
                <c:pt idx="44">
                  <c:v>1482.0843950792225</c:v>
                </c:pt>
                <c:pt idx="45">
                  <c:v>1404.2894200955193</c:v>
                </c:pt>
                <c:pt idx="46">
                  <c:v>1329.0852251324279</c:v>
                </c:pt>
                <c:pt idx="47">
                  <c:v>1252.4814423693485</c:v>
                </c:pt>
                <c:pt idx="48">
                  <c:v>1179.3926761142336</c:v>
                </c:pt>
                <c:pt idx="49">
                  <c:v>1108.4819576042844</c:v>
                </c:pt>
                <c:pt idx="50">
                  <c:v>1036.3237368931841</c:v>
                </c:pt>
                <c:pt idx="51">
                  <c:v>966.16388965567307</c:v>
                </c:pt>
                <c:pt idx="52">
                  <c:v>895.78936366813332</c:v>
                </c:pt>
                <c:pt idx="53">
                  <c:v>825.88822415673314</c:v>
                </c:pt>
                <c:pt idx="54">
                  <c:v>759.58794531579849</c:v>
                </c:pt>
                <c:pt idx="55">
                  <c:v>700.72297166463272</c:v>
                </c:pt>
                <c:pt idx="56">
                  <c:v>641.96298676709557</c:v>
                </c:pt>
                <c:pt idx="57">
                  <c:v>583.83549695565705</c:v>
                </c:pt>
                <c:pt idx="58">
                  <c:v>526.69440886138966</c:v>
                </c:pt>
                <c:pt idx="59">
                  <c:v>471.5056123737628</c:v>
                </c:pt>
                <c:pt idx="60">
                  <c:v>423.70642113060569</c:v>
                </c:pt>
                <c:pt idx="61">
                  <c:v>387.70197342845688</c:v>
                </c:pt>
                <c:pt idx="62">
                  <c:v>358.3540798413577</c:v>
                </c:pt>
                <c:pt idx="63">
                  <c:v>330.80302343331124</c:v>
                </c:pt>
                <c:pt idx="64">
                  <c:v>304.81936550282228</c:v>
                </c:pt>
                <c:pt idx="65">
                  <c:v>281.35842241172054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C7-41A9-AFC1-11717AD7204F}"/>
            </c:ext>
          </c:extLst>
        </c:ser>
        <c:ser>
          <c:idx val="2"/>
          <c:order val="2"/>
          <c:tx>
            <c:v>Scenario: With Additional Measures</c:v>
          </c:tx>
          <c:spPr>
            <a:ln>
              <a:solidFill>
                <a:srgbClr val="008AAC"/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Data'!$H$117:$BU$117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1818.7202384582679</c:v>
                </c:pt>
                <c:pt idx="35">
                  <c:v>1787.775775159226</c:v>
                </c:pt>
                <c:pt idx="36">
                  <c:v>1755.5795422998642</c:v>
                </c:pt>
                <c:pt idx="37">
                  <c:v>1721.3295350771566</c:v>
                </c:pt>
                <c:pt idx="38">
                  <c:v>1608.2826996479848</c:v>
                </c:pt>
                <c:pt idx="39">
                  <c:v>1533.2979520514079</c:v>
                </c:pt>
                <c:pt idx="40">
                  <c:v>1441.239640009828</c:v>
                </c:pt>
                <c:pt idx="41">
                  <c:v>1389.9717853695279</c:v>
                </c:pt>
                <c:pt idx="42">
                  <c:v>1338.5901994609731</c:v>
                </c:pt>
                <c:pt idx="43">
                  <c:v>1288.6550839790225</c:v>
                </c:pt>
                <c:pt idx="44">
                  <c:v>1236.20985956705</c:v>
                </c:pt>
                <c:pt idx="45">
                  <c:v>1166.1972358579317</c:v>
                </c:pt>
                <c:pt idx="46">
                  <c:v>1103.0814251489714</c:v>
                </c:pt>
                <c:pt idx="47">
                  <c:v>1039.0579598567285</c:v>
                </c:pt>
                <c:pt idx="48">
                  <c:v>974.03681227887046</c:v>
                </c:pt>
                <c:pt idx="49">
                  <c:v>908.29426803964009</c:v>
                </c:pt>
                <c:pt idx="50">
                  <c:v>839.90907079853832</c:v>
                </c:pt>
                <c:pt idx="51">
                  <c:v>776.15040993593948</c:v>
                </c:pt>
                <c:pt idx="52">
                  <c:v>713.46160538800621</c:v>
                </c:pt>
                <c:pt idx="53">
                  <c:v>652.28250593053644</c:v>
                </c:pt>
                <c:pt idx="54">
                  <c:v>598.76786261746543</c:v>
                </c:pt>
                <c:pt idx="55">
                  <c:v>553.3981673738059</c:v>
                </c:pt>
                <c:pt idx="56">
                  <c:v>512.24845898792137</c:v>
                </c:pt>
                <c:pt idx="57">
                  <c:v>473.8844734053946</c:v>
                </c:pt>
                <c:pt idx="58">
                  <c:v>444.66728592981809</c:v>
                </c:pt>
                <c:pt idx="59">
                  <c:v>416.84634915355468</c:v>
                </c:pt>
                <c:pt idx="60">
                  <c:v>388.46912285154866</c:v>
                </c:pt>
                <c:pt idx="61">
                  <c:v>365.55159870729892</c:v>
                </c:pt>
                <c:pt idx="62">
                  <c:v>339.98224744460117</c:v>
                </c:pt>
                <c:pt idx="63">
                  <c:v>315.35727812043808</c:v>
                </c:pt>
                <c:pt idx="64">
                  <c:v>292.0262255520654</c:v>
                </c:pt>
                <c:pt idx="65">
                  <c:v>270.33054351114373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C7-41A9-AFC1-11717AD72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7838143032918663E-4"/>
              <c:y val="0.1272985289266841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042466172310983"/>
          <c:y val="0.33901401987104474"/>
          <c:w val="0.25628570700507097"/>
          <c:h val="0.36051260870562862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0.11353564814814815"/>
          <c:w val="0.58603202689551448"/>
          <c:h val="0.799690277777777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'Talnagögn | Numerical Data'!$D$71</c:f>
              <c:strCache>
                <c:ptCount val="1"/>
                <c:pt idx="0">
                  <c:v>Vegasamgöngur</c:v>
                </c:pt>
              </c:strCache>
            </c:strRef>
          </c:tx>
          <c:spPr>
            <a:solidFill>
              <a:srgbClr val="0073B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Data'!$H$71:$AV$71</c15:sqref>
                  </c15:fullRef>
                </c:ext>
              </c:extLst>
              <c:f>'Talnagögn | Numerical Data'!$H$71:$AO$71</c:f>
              <c:numCache>
                <c:formatCode>0</c:formatCode>
                <c:ptCount val="34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E-4402-AB82-BD6126F511AD}"/>
            </c:ext>
          </c:extLst>
        </c:ser>
        <c:ser>
          <c:idx val="0"/>
          <c:order val="1"/>
          <c:tx>
            <c:strRef>
              <c:f>'Talnagögn | Numerical Data'!$D$70</c:f>
              <c:strCache>
                <c:ptCount val="1"/>
                <c:pt idx="0">
                  <c:v>Fiskiskip</c:v>
                </c:pt>
              </c:strCache>
            </c:strRef>
          </c:tx>
          <c:spPr>
            <a:solidFill>
              <a:srgbClr val="41A86E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Data'!$H$70:$AV$70</c15:sqref>
                  </c15:fullRef>
                </c:ext>
              </c:extLst>
              <c:f>'Talnagögn | Numerical Data'!$H$70:$AO$70</c:f>
              <c:numCache>
                <c:formatCode>0</c:formatCode>
                <c:ptCount val="34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E-4402-AB82-BD6126F511AD}"/>
            </c:ext>
          </c:extLst>
        </c:ser>
        <c:ser>
          <c:idx val="6"/>
          <c:order val="2"/>
          <c:tx>
            <c:strRef>
              <c:f>'Talnagögn | Numerical Data'!$D$81</c:f>
              <c:strCache>
                <c:ptCount val="1"/>
                <c:pt idx="0">
                  <c:v>Jarðvarmavirkjanir</c:v>
                </c:pt>
              </c:strCache>
            </c:strRef>
          </c:tx>
          <c:spPr>
            <a:solidFill>
              <a:srgbClr val="7FB9D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Data'!$H$81:$AV$81</c15:sqref>
                  </c15:fullRef>
                </c:ext>
              </c:extLst>
              <c:f>'Talnagögn | Numerical Data'!$H$81:$AO$81</c:f>
              <c:numCache>
                <c:formatCode>0</c:formatCode>
                <c:ptCount val="34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6E-4402-AB82-BD6126F511AD}"/>
            </c:ext>
          </c:extLst>
        </c:ser>
        <c:ser>
          <c:idx val="4"/>
          <c:order val="3"/>
          <c:tx>
            <c:strRef>
              <c:f>'Talnagögn | Numerical Data'!$D$74</c:f>
              <c:strCache>
                <c:ptCount val="1"/>
                <c:pt idx="0">
                  <c:v>Vélar og tæki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Data'!$H$74:$AV$74</c15:sqref>
                  </c15:fullRef>
                </c:ext>
              </c:extLst>
              <c:f>'Talnagögn | Numerical Data'!$H$74:$AO$74</c:f>
              <c:numCache>
                <c:formatCode>0</c:formatCode>
                <c:ptCount val="34"/>
                <c:pt idx="0">
                  <c:v>132.69956180646039</c:v>
                </c:pt>
                <c:pt idx="1">
                  <c:v>126.61678523119784</c:v>
                </c:pt>
                <c:pt idx="2">
                  <c:v>118.00097418318089</c:v>
                </c:pt>
                <c:pt idx="3">
                  <c:v>127.39940553726262</c:v>
                </c:pt>
                <c:pt idx="4">
                  <c:v>129.83810631241099</c:v>
                </c:pt>
                <c:pt idx="5">
                  <c:v>163.28813671537699</c:v>
                </c:pt>
                <c:pt idx="6">
                  <c:v>158.35483371464707</c:v>
                </c:pt>
                <c:pt idx="7">
                  <c:v>190.80562569111964</c:v>
                </c:pt>
                <c:pt idx="8">
                  <c:v>192.96132537344991</c:v>
                </c:pt>
                <c:pt idx="9">
                  <c:v>211.5031377140119</c:v>
                </c:pt>
                <c:pt idx="10">
                  <c:v>216.21632875366109</c:v>
                </c:pt>
                <c:pt idx="11">
                  <c:v>211.51012539531609</c:v>
                </c:pt>
                <c:pt idx="12">
                  <c:v>198.07630808808773</c:v>
                </c:pt>
                <c:pt idx="13">
                  <c:v>181.57113148074808</c:v>
                </c:pt>
                <c:pt idx="14">
                  <c:v>217.89668386268426</c:v>
                </c:pt>
                <c:pt idx="15">
                  <c:v>236.89254361749528</c:v>
                </c:pt>
                <c:pt idx="16">
                  <c:v>214.30164332811569</c:v>
                </c:pt>
                <c:pt idx="17">
                  <c:v>215.83366248928385</c:v>
                </c:pt>
                <c:pt idx="18">
                  <c:v>208.96156893666625</c:v>
                </c:pt>
                <c:pt idx="19">
                  <c:v>145.57310735873384</c:v>
                </c:pt>
                <c:pt idx="20">
                  <c:v>116.66251837871671</c:v>
                </c:pt>
                <c:pt idx="21">
                  <c:v>106.724173287534</c:v>
                </c:pt>
                <c:pt idx="22">
                  <c:v>102.82225724651585</c:v>
                </c:pt>
                <c:pt idx="23">
                  <c:v>98.852644261966944</c:v>
                </c:pt>
                <c:pt idx="24">
                  <c:v>117.37447230447313</c:v>
                </c:pt>
                <c:pt idx="25">
                  <c:v>116.13287890779706</c:v>
                </c:pt>
                <c:pt idx="26">
                  <c:v>134.94854641811298</c:v>
                </c:pt>
                <c:pt idx="27">
                  <c:v>138.05064207733514</c:v>
                </c:pt>
                <c:pt idx="28">
                  <c:v>109.98053877254956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6E-4402-AB82-BD6126F511AD}"/>
            </c:ext>
          </c:extLst>
        </c:ser>
        <c:ser>
          <c:idx val="5"/>
          <c:order val="4"/>
          <c:tx>
            <c:strRef>
              <c:f>'Talnagögn | Numerical Data'!$D$78</c:f>
              <c:strCache>
                <c:ptCount val="1"/>
                <c:pt idx="0">
                  <c:v>Eldsneytisbruni vegna staðbundins iðnaðar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Data'!$H$78:$AV$78</c15:sqref>
                  </c15:fullRef>
                </c:ext>
              </c:extLst>
              <c:f>'Talnagögn | Numerical Data'!$H$78:$AO$78</c:f>
              <c:numCache>
                <c:formatCode>0</c:formatCode>
                <c:ptCount val="34"/>
                <c:pt idx="0">
                  <c:v>238.30199647388656</c:v>
                </c:pt>
                <c:pt idx="1">
                  <c:v>167.10541943108461</c:v>
                </c:pt>
                <c:pt idx="2">
                  <c:v>230.44269536273939</c:v>
                </c:pt>
                <c:pt idx="3">
                  <c:v>249.2064948926791</c:v>
                </c:pt>
                <c:pt idx="4">
                  <c:v>228.70557320557307</c:v>
                </c:pt>
                <c:pt idx="5">
                  <c:v>216.971603208906</c:v>
                </c:pt>
                <c:pt idx="6">
                  <c:v>264.1077975486719</c:v>
                </c:pt>
                <c:pt idx="7">
                  <c:v>302.32644075888601</c:v>
                </c:pt>
                <c:pt idx="8">
                  <c:v>273.08893237380107</c:v>
                </c:pt>
                <c:pt idx="9">
                  <c:v>280.3186926905546</c:v>
                </c:pt>
                <c:pt idx="10">
                  <c:v>226.43051087206067</c:v>
                </c:pt>
                <c:pt idx="11">
                  <c:v>263.34738966869639</c:v>
                </c:pt>
                <c:pt idx="12">
                  <c:v>279.42915581781841</c:v>
                </c:pt>
                <c:pt idx="13">
                  <c:v>257.63780676350132</c:v>
                </c:pt>
                <c:pt idx="14">
                  <c:v>239.60836209868438</c:v>
                </c:pt>
                <c:pt idx="15">
                  <c:v>185.16106618658978</c:v>
                </c:pt>
                <c:pt idx="16">
                  <c:v>189.21272415501136</c:v>
                </c:pt>
                <c:pt idx="17">
                  <c:v>183.90268549207769</c:v>
                </c:pt>
                <c:pt idx="18">
                  <c:v>160.63851217332601</c:v>
                </c:pt>
                <c:pt idx="19">
                  <c:v>116.7100487932551</c:v>
                </c:pt>
                <c:pt idx="20">
                  <c:v>84.411799420601625</c:v>
                </c:pt>
                <c:pt idx="21">
                  <c:v>98.726782685505796</c:v>
                </c:pt>
                <c:pt idx="22">
                  <c:v>83.589289785807523</c:v>
                </c:pt>
                <c:pt idx="23">
                  <c:v>74.708501704446036</c:v>
                </c:pt>
                <c:pt idx="24">
                  <c:v>31.896693599301095</c:v>
                </c:pt>
                <c:pt idx="25">
                  <c:v>61.74105215607937</c:v>
                </c:pt>
                <c:pt idx="26">
                  <c:v>59.934001713100656</c:v>
                </c:pt>
                <c:pt idx="27">
                  <c:v>31.319911894929575</c:v>
                </c:pt>
                <c:pt idx="28">
                  <c:v>37.869159429064503</c:v>
                </c:pt>
                <c:pt idx="29">
                  <c:v>28.604367521815185</c:v>
                </c:pt>
                <c:pt idx="30">
                  <c:v>32.045116125792731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6E-4402-AB82-BD6126F511AD}"/>
            </c:ext>
          </c:extLst>
        </c:ser>
        <c:ser>
          <c:idx val="2"/>
          <c:order val="5"/>
          <c:tx>
            <c:strRef>
              <c:f>'Talnagögn | Numerical Data'!$D$72</c:f>
              <c:strCache>
                <c:ptCount val="1"/>
                <c:pt idx="0">
                  <c:v>Innanlandsflug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Data'!$H$72:$AV$72</c15:sqref>
                  </c15:fullRef>
                </c:ext>
              </c:extLst>
              <c:f>'Talnagögn | Numerical Data'!$H$72:$AO$72</c:f>
              <c:numCache>
                <c:formatCode>0</c:formatCode>
                <c:ptCount val="34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6E-4402-AB82-BD6126F511AD}"/>
            </c:ext>
          </c:extLst>
        </c:ser>
        <c:ser>
          <c:idx val="3"/>
          <c:order val="6"/>
          <c:tx>
            <c:strRef>
              <c:f>'Talnagögn | Numerical Data'!$D$73</c:f>
              <c:strCache>
                <c:ptCount val="1"/>
                <c:pt idx="0">
                  <c:v>Strandsiglingar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Data'!$H$73:$AV$73</c15:sqref>
                  </c15:fullRef>
                </c:ext>
              </c:extLst>
              <c:f>'Talnagögn | Numerical Data'!$H$73:$AO$73</c:f>
              <c:numCache>
                <c:formatCode>0</c:formatCode>
                <c:ptCount val="34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6E-4402-AB82-BD6126F511AD}"/>
            </c:ext>
          </c:extLst>
        </c:ser>
        <c:ser>
          <c:idx val="7"/>
          <c:order val="7"/>
          <c:tx>
            <c:strRef>
              <c:f>'Talnagögn | Numerical Data'!$D$82</c:f>
              <c:strCache>
                <c:ptCount val="1"/>
                <c:pt idx="0">
                  <c:v>Annað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Data'!$H$82:$AV$82</c15:sqref>
                  </c15:fullRef>
                </c:ext>
              </c:extLst>
              <c:f>'Talnagögn | Numerical Data'!$H$82:$AO$82</c:f>
              <c:numCache>
                <c:formatCode>0</c:formatCode>
                <c:ptCount val="34"/>
                <c:pt idx="0">
                  <c:v>50.342219039356451</c:v>
                </c:pt>
                <c:pt idx="1">
                  <c:v>48.498820297847487</c:v>
                </c:pt>
                <c:pt idx="2">
                  <c:v>48.148428783987583</c:v>
                </c:pt>
                <c:pt idx="3">
                  <c:v>47.476003043789206</c:v>
                </c:pt>
                <c:pt idx="4">
                  <c:v>45.391953774035983</c:v>
                </c:pt>
                <c:pt idx="5">
                  <c:v>47.352983917573965</c:v>
                </c:pt>
                <c:pt idx="6">
                  <c:v>49.893783805454859</c:v>
                </c:pt>
                <c:pt idx="7">
                  <c:v>35.097324620486688</c:v>
                </c:pt>
                <c:pt idx="8">
                  <c:v>49.469332979992487</c:v>
                </c:pt>
                <c:pt idx="9">
                  <c:v>47.55848677563381</c:v>
                </c:pt>
                <c:pt idx="10">
                  <c:v>39.892840859240096</c:v>
                </c:pt>
                <c:pt idx="11">
                  <c:v>50.754075297037616</c:v>
                </c:pt>
                <c:pt idx="12">
                  <c:v>52.640976153457814</c:v>
                </c:pt>
                <c:pt idx="13">
                  <c:v>29.181253067310536</c:v>
                </c:pt>
                <c:pt idx="14">
                  <c:v>49.028661179636856</c:v>
                </c:pt>
                <c:pt idx="15">
                  <c:v>50.945701721319438</c:v>
                </c:pt>
                <c:pt idx="16">
                  <c:v>49.284327537120134</c:v>
                </c:pt>
                <c:pt idx="17">
                  <c:v>45.717055155430899</c:v>
                </c:pt>
                <c:pt idx="18">
                  <c:v>26.87207468519955</c:v>
                </c:pt>
                <c:pt idx="19">
                  <c:v>23.67740183132355</c:v>
                </c:pt>
                <c:pt idx="20">
                  <c:v>33.292935423734889</c:v>
                </c:pt>
                <c:pt idx="21">
                  <c:v>23.804403980257121</c:v>
                </c:pt>
                <c:pt idx="22">
                  <c:v>17.531430949111609</c:v>
                </c:pt>
                <c:pt idx="23">
                  <c:v>14.593199489544077</c:v>
                </c:pt>
                <c:pt idx="24">
                  <c:v>21.641270328978635</c:v>
                </c:pt>
                <c:pt idx="25">
                  <c:v>13.098548904574727</c:v>
                </c:pt>
                <c:pt idx="26">
                  <c:v>10.755648068047776</c:v>
                </c:pt>
                <c:pt idx="27">
                  <c:v>14.844333681910257</c:v>
                </c:pt>
                <c:pt idx="28">
                  <c:v>11.848444888901895</c:v>
                </c:pt>
                <c:pt idx="29">
                  <c:v>15.63986710222207</c:v>
                </c:pt>
                <c:pt idx="30">
                  <c:v>11.842597060930302</c:v>
                </c:pt>
                <c:pt idx="31">
                  <c:v>13.308209683551013</c:v>
                </c:pt>
                <c:pt idx="32">
                  <c:v>18.798029325587549</c:v>
                </c:pt>
                <c:pt idx="33">
                  <c:v>20.058810296417278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26E-4402-AB82-BD6126F51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93243424"/>
        <c:axId val="439305608"/>
      </c:bar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895969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290099973458374"/>
          <c:y val="0.26069629629629631"/>
          <c:w val="0.30709900026541626"/>
          <c:h val="0.4962462962962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66013426264583E-2"/>
          <c:y val="3.0982149668843623E-2"/>
          <c:w val="0.63509708326369652"/>
          <c:h val="0.88588189790838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D6-46F0-ADFE-157876E85061}"/>
            </c:ext>
          </c:extLst>
        </c:ser>
        <c:ser>
          <c:idx val="1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D6-46F0-ADFE-157876E85061}"/>
            </c:ext>
          </c:extLst>
        </c:ser>
        <c:ser>
          <c:idx val="2"/>
          <c:order val="2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D6-46F0-ADFE-157876E85061}"/>
            </c:ext>
          </c:extLst>
        </c:ser>
        <c:ser>
          <c:idx val="4"/>
          <c:order val="3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D6-46F0-ADFE-157876E85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  <c:extLst/>
      </c:barChart>
      <c:date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0"/>
        <c:lblOffset val="100"/>
        <c:baseTimeUnit val="days"/>
        <c:majorUnit val="1"/>
        <c:majorTimeUnit val="days"/>
      </c:date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63513246733618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67344116800726"/>
          <c:y val="0.36668139261325228"/>
          <c:w val="0.19617713465151351"/>
          <c:h val="0.277903451016711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</a:rPr>
              <a:t>Iceland's</a:t>
            </a:r>
          </a:p>
          <a:p>
            <a:pPr>
              <a:defRPr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</a:rPr>
              <a:t>ESR Emissions</a:t>
            </a:r>
          </a:p>
          <a:p>
            <a:pPr>
              <a:defRPr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49793769467689553"/>
          <c:y val="0.426297643333856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5734370136345722"/>
          <c:y val="0.11594177693060446"/>
          <c:w val="0.43090723067853182"/>
          <c:h val="0.77203887412519312"/>
        </c:manualLayout>
      </c:layout>
      <c:doughnut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bg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47-49B9-B8B5-079B18F1DF96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A47-49B9-B8B5-079B18F1DF96}"/>
              </c:ext>
            </c:extLst>
          </c:dPt>
          <c:dPt>
            <c:idx val="2"/>
            <c:bubble3D val="0"/>
            <c:spPr>
              <a:solidFill>
                <a:schemeClr val="bg2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A47-49B9-B8B5-079B18F1DF96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47-49B9-B8B5-079B18F1DF9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A47-49B9-B8B5-079B18F1DF9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A47-49B9-B8B5-079B18F1DF96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A47-49B9-B8B5-079B18F1DF96}"/>
              </c:ext>
            </c:extLst>
          </c:dPt>
          <c:dPt>
            <c:idx val="7"/>
            <c:bubble3D val="0"/>
            <c:spPr>
              <a:solidFill>
                <a:srgbClr val="7FB9D9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A47-49B9-B8B5-079B18F1DF96}"/>
              </c:ext>
            </c:extLst>
          </c:dPt>
          <c:dLbls>
            <c:dLbl>
              <c:idx val="0"/>
              <c:layout>
                <c:manualLayout>
                  <c:x val="0.18149415530386526"/>
                  <c:y val="-0.160872989635713"/>
                </c:manualLayout>
              </c:layout>
              <c:tx>
                <c:rich>
                  <a:bodyPr/>
                  <a:lstStyle/>
                  <a:p>
                    <a:fld id="{8F134B45-60AB-4EFF-A44E-B7C42C2C241C}" type="CATEGORYNAME">
                      <a:rPr lang="en-US" sz="1200" b="1">
                        <a:solidFill>
                          <a:sysClr val="windowText" lastClr="000000"/>
                        </a:solidFill>
                      </a:rPr>
                      <a:pPr/>
                      <a:t>[CATEGORY NAME]</a:t>
                    </a:fld>
                    <a:endParaRPr lang="en-US" b="1" baseline="0">
                      <a:solidFill>
                        <a:sysClr val="windowText" lastClr="000000"/>
                      </a:solidFill>
                    </a:endParaRPr>
                  </a:p>
                  <a:p>
                    <a:fld id="{C081AAEE-B0EB-45C5-AFCD-EFBF337AEAAC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57ECB39C-78E2-4399-9B89-398C7C5415E8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037879811506047"/>
                      <c:h val="0.1660661528021853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A47-49B9-B8B5-079B18F1DF96}"/>
                </c:ext>
              </c:extLst>
            </c:dLbl>
            <c:dLbl>
              <c:idx val="1"/>
              <c:layout>
                <c:manualLayout>
                  <c:x val="0.18498603880172254"/>
                  <c:y val="0.14693879444840754"/>
                </c:manualLayout>
              </c:layout>
              <c:tx>
                <c:rich>
                  <a:bodyPr/>
                  <a:lstStyle/>
                  <a:p>
                    <a:fld id="{131AD79E-CD1E-4A93-B424-49EA7326E962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9D8909FA-D788-4A51-8D9A-A9330F94B0D4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3B04F7BE-979A-40D3-ABC8-4FB704E12E36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A47-49B9-B8B5-079B18F1DF96}"/>
                </c:ext>
              </c:extLst>
            </c:dLbl>
            <c:dLbl>
              <c:idx val="2"/>
              <c:layout>
                <c:manualLayout>
                  <c:x val="-0.13084555274902099"/>
                  <c:y val="0.16278899354880577"/>
                </c:manualLayout>
              </c:layout>
              <c:tx>
                <c:rich>
                  <a:bodyPr/>
                  <a:lstStyle/>
                  <a:p>
                    <a:fld id="{6798545B-1822-4090-85A3-F3A28B5883A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BE5F71C0-B0F0-4839-99FB-DEB647B36382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F0BE0915-A431-44B4-8C9E-025EEA44EFF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A47-49B9-B8B5-079B18F1DF96}"/>
                </c:ext>
              </c:extLst>
            </c:dLbl>
            <c:dLbl>
              <c:idx val="3"/>
              <c:layout>
                <c:manualLayout>
                  <c:x val="-0.20841525045141962"/>
                  <c:y val="0.10066204740769587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4D39294-F625-4071-97B3-DE7C00F1C991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EB77067-93BB-4E80-97CC-84C15DC1872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8830D4F6-0328-49F3-823A-DBEB420284D3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9A47-49B9-B8B5-079B18F1DF96}"/>
                </c:ext>
              </c:extLst>
            </c:dLbl>
            <c:dLbl>
              <c:idx val="4"/>
              <c:layout>
                <c:manualLayout>
                  <c:x val="-0.29269524504666772"/>
                  <c:y val="-2.789712409388788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6897523-03AA-42BE-906E-B3C4316D603E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r>
                      <a:rPr lang="en-US" sz="1000" b="0" baseline="0"/>
                      <a:t>
</a:t>
                    </a:r>
                    <a:fld id="{900F717E-3A1D-4B0C-A324-2BC0D2F6BD7C}" type="VALUE">
                      <a:rPr lang="en-US" sz="1000" b="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="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r>
                      <a:rPr lang="en-US" sz="1000" b="0" baseline="0"/>
                      <a:t>
</a:t>
                    </a:r>
                    <a:fld id="{63A208C0-ECFA-41C7-AB44-1C26745EA48D}" type="PERCENTAGE">
                      <a:rPr lang="en-US" sz="1000" b="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en-US" sz="1000" b="0" baseline="0"/>
                  </a:p>
                </c:rich>
              </c:tx>
              <c:numFmt formatCode="0.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55372395833333"/>
                      <c:h val="0.1776826388888888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9A47-49B9-B8B5-079B18F1DF96}"/>
                </c:ext>
              </c:extLst>
            </c:dLbl>
            <c:dLbl>
              <c:idx val="5"/>
              <c:layout>
                <c:manualLayout>
                  <c:x val="-0.22819159974838166"/>
                  <c:y val="-0.1028675580537893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FA2D19-FC2D-46D0-8D5A-8BDEB449751D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FB8B9A9A-FD4B-4028-AA9D-6AAB3F3FE18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2918651-CA61-42AF-BBAC-C7F2C911C0D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9A47-49B9-B8B5-079B18F1DF96}"/>
                </c:ext>
              </c:extLst>
            </c:dLbl>
            <c:dLbl>
              <c:idx val="6"/>
              <c:layout>
                <c:manualLayout>
                  <c:x val="-0.31406580220806096"/>
                  <c:y val="-0.2331867785306489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7FDB6C7-A016-49CD-B0A1-2FE8C5847C32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28D125C8-164D-4DBB-95C2-93A6FF948DF2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3577341-DE71-4811-9E6C-F8EFAD90E1F4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426431693568667"/>
                      <c:h val="0.1974962781573052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9A47-49B9-B8B5-079B18F1DF96}"/>
                </c:ext>
              </c:extLst>
            </c:dLbl>
            <c:dLbl>
              <c:idx val="7"/>
              <c:layout>
                <c:manualLayout>
                  <c:x val="-0.13186443899515579"/>
                  <c:y val="-0.2156924946317346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D0DB43D-A70F-4F5A-B215-468C98F5DF5A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FE9D1E0-D1C4-46F0-B7E0-58F02959DC6B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854663E-D606-4BF9-953E-9E0444D68790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9A47-49B9-B8B5-079B18F1DF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Obligations'!$X$112:$X$119</c:f>
              <c:strCache>
                <c:ptCount val="8"/>
                <c:pt idx="0">
                  <c:v>Road Transportation</c:v>
                </c:pt>
                <c:pt idx="1">
                  <c:v>Fishing</c:v>
                </c:pt>
                <c:pt idx="2">
                  <c:v>Agriculture</c:v>
                </c:pt>
                <c:pt idx="3">
                  <c:v>Solid Waste Disposal on Land</c:v>
                </c:pt>
                <c:pt idx="4">
                  <c:v>F-Gases</c:v>
                </c:pt>
                <c:pt idx="5">
                  <c:v>Geothermal Energy</c:v>
                </c:pt>
                <c:pt idx="6">
                  <c:v>Off-Road Vehicles and Other Machinery</c:v>
                </c:pt>
                <c:pt idx="7">
                  <c:v>Other</c:v>
                </c:pt>
              </c:strCache>
            </c:strRef>
          </c:cat>
          <c:val>
            <c:numRef>
              <c:f>'Skuldbindingar | Obligations'!$F$112:$F$119</c:f>
              <c:numCache>
                <c:formatCode>0</c:formatCode>
                <c:ptCount val="8"/>
                <c:pt idx="0">
                  <c:v>921.28481276391403</c:v>
                </c:pt>
                <c:pt idx="1">
                  <c:v>485.3352147538011</c:v>
                </c:pt>
                <c:pt idx="2">
                  <c:v>692.38040246203309</c:v>
                </c:pt>
                <c:pt idx="3">
                  <c:v>201.26070771553427</c:v>
                </c:pt>
                <c:pt idx="4">
                  <c:v>124.61138001256812</c:v>
                </c:pt>
                <c:pt idx="5">
                  <c:v>176.69460000000001</c:v>
                </c:pt>
                <c:pt idx="6">
                  <c:v>74.887888616357046</c:v>
                </c:pt>
                <c:pt idx="7">
                  <c:v>134.7220972258574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A47-49B9-B8B5-079B18F1D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28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Losun Íslands </a:t>
            </a:r>
          </a:p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án landnotkunar</a:t>
            </a:r>
          </a:p>
        </c:rich>
      </c:tx>
      <c:layout>
        <c:manualLayout>
          <c:xMode val="edge"/>
          <c:yMode val="edge"/>
          <c:x val="0.78717350418777265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084860884595008E-2"/>
          <c:y val="3.2880653583602884E-2"/>
          <c:w val="0.63603233646238677"/>
          <c:h val="0.8788890434460054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Data'!$D$35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Data'!$H$35:$AV$35</c15:sqref>
                  </c15:fullRef>
                </c:ext>
              </c:extLst>
              <c:f>'Talnagögn | Numerical Data'!$H$35:$AO$35</c:f>
              <c:numCache>
                <c:formatCode>0</c:formatCode>
                <c:ptCount val="34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D-4BC9-94A6-B7030D4A9034}"/>
            </c:ext>
          </c:extLst>
        </c:ser>
        <c:ser>
          <c:idx val="1"/>
          <c:order val="1"/>
          <c:tx>
            <c:strRef>
              <c:f>'Talnagögn | Numerical Data'!$D$33</c:f>
              <c:strCache>
                <c:ptCount val="1"/>
                <c:pt idx="0">
                  <c:v>Vegasamgöngur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Data'!$H$33:$AV$33</c15:sqref>
                  </c15:fullRef>
                </c:ext>
              </c:extLst>
              <c:f>'Talnagögn | Numerical Data'!$H$33:$AO$33</c:f>
              <c:numCache>
                <c:formatCode>0</c:formatCode>
                <c:ptCount val="34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DD-4BC9-94A6-B7030D4A9034}"/>
            </c:ext>
          </c:extLst>
        </c:ser>
        <c:ser>
          <c:idx val="5"/>
          <c:order val="2"/>
          <c:tx>
            <c:strRef>
              <c:f>'Talnagögn | Numerical Data'!$D$37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Data'!$H$37:$AV$37</c15:sqref>
                  </c15:fullRef>
                </c:ext>
              </c:extLst>
              <c:f>'Talnagögn | Numerical Data'!$H$37:$AO$37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DD-4BC9-94A6-B7030D4A9034}"/>
            </c:ext>
          </c:extLst>
        </c:ser>
        <c:ser>
          <c:idx val="0"/>
          <c:order val="3"/>
          <c:tx>
            <c:strRef>
              <c:f>'Talnagögn | Numerical Data'!$D$32</c:f>
              <c:strCache>
                <c:ptCount val="1"/>
                <c:pt idx="0">
                  <c:v>Fiskiskip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Data'!$H$32:$AV$32</c15:sqref>
                  </c15:fullRef>
                </c:ext>
              </c:extLst>
              <c:f>'Talnagögn | Numerical Data'!$H$32:$AO$32</c:f>
              <c:numCache>
                <c:formatCode>0</c:formatCode>
                <c:ptCount val="34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DD-4BC9-94A6-B7030D4A9034}"/>
            </c:ext>
          </c:extLst>
        </c:ser>
        <c:ser>
          <c:idx val="4"/>
          <c:order val="4"/>
          <c:tx>
            <c:strRef>
              <c:f>'Talnagögn | Numerical Data'!$D$36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Data'!$H$36:$AV$36</c15:sqref>
                  </c15:fullRef>
                </c:ext>
              </c:extLst>
              <c:f>'Talnagögn | Numerical Data'!$H$36:$AO$36</c:f>
              <c:numCache>
                <c:formatCode>0</c:formatCode>
                <c:ptCount val="34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DD-4BC9-94A6-B7030D4A9034}"/>
            </c:ext>
          </c:extLst>
        </c:ser>
        <c:ser>
          <c:idx val="6"/>
          <c:order val="5"/>
          <c:tx>
            <c:strRef>
              <c:f>'Talnagögn | Numerical Data'!$D$38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Data'!$H$38:$AV$38</c15:sqref>
                  </c15:fullRef>
                </c:ext>
              </c:extLst>
              <c:f>'Talnagögn | Numerical Data'!$H$38:$AO$38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DD-4BC9-94A6-B7030D4A9034}"/>
            </c:ext>
          </c:extLst>
        </c:ser>
        <c:ser>
          <c:idx val="2"/>
          <c:order val="6"/>
          <c:tx>
            <c:strRef>
              <c:f>'Talnagögn | Numerical Data'!$D$34</c:f>
              <c:strCache>
                <c:ptCount val="1"/>
                <c:pt idx="0">
                  <c:v>Jarðvarmavirkjanir</c:v>
                </c:pt>
              </c:strCache>
            </c:strRef>
          </c:tx>
          <c:spPr>
            <a:solidFill>
              <a:srgbClr val="7FB9D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Data'!$H$34:$AV$34</c15:sqref>
                  </c15:fullRef>
                </c:ext>
              </c:extLst>
              <c:f>'Talnagögn | Numerical Data'!$H$34:$AO$34</c:f>
              <c:numCache>
                <c:formatCode>0</c:formatCode>
                <c:ptCount val="34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DD-4BC9-94A6-B7030D4A9034}"/>
            </c:ext>
          </c:extLst>
        </c:ser>
        <c:ser>
          <c:idx val="7"/>
          <c:order val="7"/>
          <c:tx>
            <c:strRef>
              <c:f>'Talnagögn | Numerical Data'!$D$39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1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Data'!$H$39:$AV$39</c15:sqref>
                  </c15:fullRef>
                </c:ext>
              </c:extLst>
              <c:f>'Talnagögn | Numerical Data'!$H$39:$AO$39</c:f>
              <c:numCache>
                <c:formatCode>0</c:formatCode>
                <c:ptCount val="34"/>
                <c:pt idx="0">
                  <c:v>595.55755529038697</c:v>
                </c:pt>
                <c:pt idx="1">
                  <c:v>500.08684800295941</c:v>
                </c:pt>
                <c:pt idx="2">
                  <c:v>544.99433821649654</c:v>
                </c:pt>
                <c:pt idx="3">
                  <c:v>574.28603466052664</c:v>
                </c:pt>
                <c:pt idx="4">
                  <c:v>545.24917789859228</c:v>
                </c:pt>
                <c:pt idx="5">
                  <c:v>585.71293313512251</c:v>
                </c:pt>
                <c:pt idx="6">
                  <c:v>658.4634815235263</c:v>
                </c:pt>
                <c:pt idx="7">
                  <c:v>698.61132485827011</c:v>
                </c:pt>
                <c:pt idx="8">
                  <c:v>694.16949737705454</c:v>
                </c:pt>
                <c:pt idx="9">
                  <c:v>732.7384173030282</c:v>
                </c:pt>
                <c:pt idx="10">
                  <c:v>661.63364539384156</c:v>
                </c:pt>
                <c:pt idx="11">
                  <c:v>696.14163316704116</c:v>
                </c:pt>
                <c:pt idx="12">
                  <c:v>667.16668466987221</c:v>
                </c:pt>
                <c:pt idx="13">
                  <c:v>615.07334346418475</c:v>
                </c:pt>
                <c:pt idx="14">
                  <c:v>694.38052096314595</c:v>
                </c:pt>
                <c:pt idx="15">
                  <c:v>647.03945905272803</c:v>
                </c:pt>
                <c:pt idx="16">
                  <c:v>675.2983177011015</c:v>
                </c:pt>
                <c:pt idx="17">
                  <c:v>674.74140810360586</c:v>
                </c:pt>
                <c:pt idx="18">
                  <c:v>618.96848122324991</c:v>
                </c:pt>
                <c:pt idx="19">
                  <c:v>458.54632508158375</c:v>
                </c:pt>
                <c:pt idx="20">
                  <c:v>421.54296970002088</c:v>
                </c:pt>
                <c:pt idx="21">
                  <c:v>432.02462075584481</c:v>
                </c:pt>
                <c:pt idx="22">
                  <c:v>390.20912131531168</c:v>
                </c:pt>
                <c:pt idx="23">
                  <c:v>402.69638991738702</c:v>
                </c:pt>
                <c:pt idx="24">
                  <c:v>387.64398766911745</c:v>
                </c:pt>
                <c:pt idx="25">
                  <c:v>406.36814327705906</c:v>
                </c:pt>
                <c:pt idx="26">
                  <c:v>440.80249301849108</c:v>
                </c:pt>
                <c:pt idx="27">
                  <c:v>415.13099891668935</c:v>
                </c:pt>
                <c:pt idx="28">
                  <c:v>424.28007995030657</c:v>
                </c:pt>
                <c:pt idx="29">
                  <c:v>418.17344908737505</c:v>
                </c:pt>
                <c:pt idx="30">
                  <c:v>355.95119447922752</c:v>
                </c:pt>
                <c:pt idx="31">
                  <c:v>329.55612834748808</c:v>
                </c:pt>
                <c:pt idx="32">
                  <c:v>366.63372519821041</c:v>
                </c:pt>
                <c:pt idx="33">
                  <c:v>326.32310713235347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BDD-4BC9-94A6-B7030D4A9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76083800"/>
        <c:axId val="2076083080"/>
      </c:barChart>
      <c:date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0"/>
        <c:lblOffset val="100"/>
        <c:baseTimeUnit val="days"/>
        <c:majorUnit val="1"/>
        <c:majorTimeUnit val="days"/>
      </c:date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217411173232054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38180234439222"/>
          <c:y val="0.23196959822289126"/>
          <c:w val="0.23372747335230581"/>
          <c:h val="0.53904971851383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GHG Emissions in Iceland</a:t>
            </a:r>
          </a:p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73808948443498379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611647793536869E-2"/>
          <c:y val="3.2814440796829519E-2"/>
          <c:w val="0.58980144272478896"/>
          <c:h val="0.879132928316537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Data'!$E$35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Data'!$H$35:$AV$35</c15:sqref>
                  </c15:fullRef>
                </c:ext>
              </c:extLst>
              <c:f>'Talnagögn | Numerical Data'!$H$35:$AO$35</c:f>
              <c:numCache>
                <c:formatCode>0</c:formatCode>
                <c:ptCount val="34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2-4BBD-A884-D9877B012A8B}"/>
            </c:ext>
          </c:extLst>
        </c:ser>
        <c:ser>
          <c:idx val="0"/>
          <c:order val="1"/>
          <c:tx>
            <c:strRef>
              <c:f>'Talnagögn | Numerical Data'!$E$32</c:f>
              <c:strCache>
                <c:ptCount val="1"/>
                <c:pt idx="0">
                  <c:v>Fishing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Data'!$H$32:$AV$32</c15:sqref>
                  </c15:fullRef>
                </c:ext>
              </c:extLst>
              <c:f>'Talnagögn | Numerical Data'!$H$32:$AO$32</c:f>
              <c:numCache>
                <c:formatCode>0</c:formatCode>
                <c:ptCount val="34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A2-4BBD-A884-D9877B012A8B}"/>
            </c:ext>
          </c:extLst>
        </c:ser>
        <c:ser>
          <c:idx val="1"/>
          <c:order val="2"/>
          <c:tx>
            <c:strRef>
              <c:f>'Talnagögn | Numerical Data'!$E$33</c:f>
              <c:strCache>
                <c:ptCount val="1"/>
                <c:pt idx="0">
                  <c:v>Road Transport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Data'!$H$33:$AV$33</c15:sqref>
                  </c15:fullRef>
                </c:ext>
              </c:extLst>
              <c:f>'Talnagögn | Numerical Data'!$H$33:$AO$33</c:f>
              <c:numCache>
                <c:formatCode>0</c:formatCode>
                <c:ptCount val="34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A2-4BBD-A884-D9877B012A8B}"/>
            </c:ext>
          </c:extLst>
        </c:ser>
        <c:ser>
          <c:idx val="5"/>
          <c:order val="3"/>
          <c:tx>
            <c:strRef>
              <c:f>'Talnagögn | Numerical Data'!$E$37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Data'!$H$37:$AV$37</c15:sqref>
                  </c15:fullRef>
                </c:ext>
              </c:extLst>
              <c:f>'Talnagögn | Numerical Data'!$H$37:$AO$37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A2-4BBD-A884-D9877B012A8B}"/>
            </c:ext>
          </c:extLst>
        </c:ser>
        <c:ser>
          <c:idx val="4"/>
          <c:order val="4"/>
          <c:tx>
            <c:strRef>
              <c:f>'Talnagögn | Numerical Data'!$E$36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Data'!$H$36:$AV$36</c15:sqref>
                  </c15:fullRef>
                </c:ext>
              </c:extLst>
              <c:f>'Talnagögn | Numerical Data'!$H$36:$AO$36</c:f>
              <c:numCache>
                <c:formatCode>0</c:formatCode>
                <c:ptCount val="34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A2-4BBD-A884-D9877B012A8B}"/>
            </c:ext>
          </c:extLst>
        </c:ser>
        <c:ser>
          <c:idx val="2"/>
          <c:order val="5"/>
          <c:tx>
            <c:strRef>
              <c:f>'Talnagögn | Numerical Data'!$E$34</c:f>
              <c:strCache>
                <c:ptCount val="1"/>
                <c:pt idx="0">
                  <c:v>Geothermal Energy</c:v>
                </c:pt>
              </c:strCache>
            </c:strRef>
          </c:tx>
          <c:spPr>
            <a:solidFill>
              <a:srgbClr val="7FB9D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Data'!$H$34:$AV$34</c15:sqref>
                  </c15:fullRef>
                </c:ext>
              </c:extLst>
              <c:f>'Talnagögn | Numerical Data'!$H$34:$AO$34</c:f>
              <c:numCache>
                <c:formatCode>0</c:formatCode>
                <c:ptCount val="34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A2-4BBD-A884-D9877B012A8B}"/>
            </c:ext>
          </c:extLst>
        </c:ser>
        <c:ser>
          <c:idx val="6"/>
          <c:order val="6"/>
          <c:tx>
            <c:strRef>
              <c:f>'Talnagögn | Numerical Data'!$E$38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Data'!$H$38:$AV$38</c15:sqref>
                  </c15:fullRef>
                </c:ext>
              </c:extLst>
              <c:f>'Talnagögn | Numerical Data'!$H$38:$AO$38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A2-4BBD-A884-D9877B012A8B}"/>
            </c:ext>
          </c:extLst>
        </c:ser>
        <c:ser>
          <c:idx val="7"/>
          <c:order val="7"/>
          <c:tx>
            <c:strRef>
              <c:f>'Talnagögn | Numerical Data'!$E$39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1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Data'!$H$39:$AV$39</c15:sqref>
                  </c15:fullRef>
                </c:ext>
              </c:extLst>
              <c:f>'Talnagögn | Numerical Data'!$H$39:$AO$39</c:f>
              <c:numCache>
                <c:formatCode>0</c:formatCode>
                <c:ptCount val="34"/>
                <c:pt idx="0">
                  <c:v>595.55755529038697</c:v>
                </c:pt>
                <c:pt idx="1">
                  <c:v>500.08684800295941</c:v>
                </c:pt>
                <c:pt idx="2">
                  <c:v>544.99433821649654</c:v>
                </c:pt>
                <c:pt idx="3">
                  <c:v>574.28603466052664</c:v>
                </c:pt>
                <c:pt idx="4">
                  <c:v>545.24917789859228</c:v>
                </c:pt>
                <c:pt idx="5">
                  <c:v>585.71293313512251</c:v>
                </c:pt>
                <c:pt idx="6">
                  <c:v>658.4634815235263</c:v>
                </c:pt>
                <c:pt idx="7">
                  <c:v>698.61132485827011</c:v>
                </c:pt>
                <c:pt idx="8">
                  <c:v>694.16949737705454</c:v>
                </c:pt>
                <c:pt idx="9">
                  <c:v>732.7384173030282</c:v>
                </c:pt>
                <c:pt idx="10">
                  <c:v>661.63364539384156</c:v>
                </c:pt>
                <c:pt idx="11">
                  <c:v>696.14163316704116</c:v>
                </c:pt>
                <c:pt idx="12">
                  <c:v>667.16668466987221</c:v>
                </c:pt>
                <c:pt idx="13">
                  <c:v>615.07334346418475</c:v>
                </c:pt>
                <c:pt idx="14">
                  <c:v>694.38052096314595</c:v>
                </c:pt>
                <c:pt idx="15">
                  <c:v>647.03945905272803</c:v>
                </c:pt>
                <c:pt idx="16">
                  <c:v>675.2983177011015</c:v>
                </c:pt>
                <c:pt idx="17">
                  <c:v>674.74140810360586</c:v>
                </c:pt>
                <c:pt idx="18">
                  <c:v>618.96848122324991</c:v>
                </c:pt>
                <c:pt idx="19">
                  <c:v>458.54632508158375</c:v>
                </c:pt>
                <c:pt idx="20">
                  <c:v>421.54296970002088</c:v>
                </c:pt>
                <c:pt idx="21">
                  <c:v>432.02462075584481</c:v>
                </c:pt>
                <c:pt idx="22">
                  <c:v>390.20912131531168</c:v>
                </c:pt>
                <c:pt idx="23">
                  <c:v>402.69638991738702</c:v>
                </c:pt>
                <c:pt idx="24">
                  <c:v>387.64398766911745</c:v>
                </c:pt>
                <c:pt idx="25">
                  <c:v>406.36814327705906</c:v>
                </c:pt>
                <c:pt idx="26">
                  <c:v>440.80249301849108</c:v>
                </c:pt>
                <c:pt idx="27">
                  <c:v>415.13099891668935</c:v>
                </c:pt>
                <c:pt idx="28">
                  <c:v>424.28007995030657</c:v>
                </c:pt>
                <c:pt idx="29">
                  <c:v>418.17344908737505</c:v>
                </c:pt>
                <c:pt idx="30">
                  <c:v>355.95119447922752</c:v>
                </c:pt>
                <c:pt idx="31">
                  <c:v>329.55612834748808</c:v>
                </c:pt>
                <c:pt idx="32">
                  <c:v>366.63372519821041</c:v>
                </c:pt>
                <c:pt idx="33">
                  <c:v>326.32310713235347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8A2-4BBD-A884-D9877B012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76083800"/>
        <c:axId val="2076083080"/>
      </c:barChart>
      <c:date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2076083080"/>
        <c:crosses val="autoZero"/>
        <c:auto val="0"/>
        <c:lblOffset val="100"/>
        <c:baseTimeUnit val="days"/>
        <c:majorUnit val="1"/>
        <c:majorTimeUnit val="days"/>
      </c:date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CO₂e)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853801542769544"/>
          <c:y val="0.22356006381551383"/>
          <c:w val="0.29109236563906221"/>
          <c:h val="0.549896741387442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27137277412428E-2"/>
          <c:y val="3.2337962962962964E-2"/>
          <c:w val="0.63821833375532344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Data'!$D$123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Data'!$H$123:$AV$123</c15:sqref>
                  </c15:fullRef>
                </c:ext>
              </c:extLst>
              <c:f>'Talnagögn | Numerical Data'!$H$123:$AO$123</c:f>
              <c:numCache>
                <c:formatCode>0</c:formatCode>
                <c:ptCount val="34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4A-4FF6-91EA-64EE6D6AA711}"/>
            </c:ext>
          </c:extLst>
        </c:ser>
        <c:ser>
          <c:idx val="3"/>
          <c:order val="1"/>
          <c:tx>
            <c:strRef>
              <c:f>'Talnagögn | Numerical Data'!$D$124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Data'!$H$124:$AV$124</c15:sqref>
                  </c15:fullRef>
                </c:ext>
              </c:extLst>
              <c:f>'Talnagögn | Numerical Data'!$H$124:$AO$124</c:f>
              <c:numCache>
                <c:formatCode>0</c:formatCode>
                <c:ptCount val="34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4A-4FF6-91EA-64EE6D6AA711}"/>
            </c:ext>
          </c:extLst>
        </c:ser>
        <c:ser>
          <c:idx val="5"/>
          <c:order val="2"/>
          <c:tx>
            <c:strRef>
              <c:f>'Talnagögn | Numerical Data'!$D$125</c:f>
              <c:strCache>
                <c:ptCount val="1"/>
                <c:pt idx="0">
                  <c:v>F-gös (m.a. kælimiðlar)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Data'!$H$125:$AV$125</c15:sqref>
                  </c15:fullRef>
                </c:ext>
              </c:extLst>
              <c:f>'Talnagögn | Numerical Data'!$H$125:$AO$125</c:f>
              <c:numCache>
                <c:formatCode>0.0</c:formatCode>
                <c:ptCount val="34"/>
                <c:pt idx="0">
                  <c:v>0.31587839505520987</c:v>
                </c:pt>
                <c:pt idx="1">
                  <c:v>0.63440324339710896</c:v>
                </c:pt>
                <c:pt idx="2">
                  <c:v>0.64201226841222514</c:v>
                </c:pt>
                <c:pt idx="3">
                  <c:v>1.4399581844250187</c:v>
                </c:pt>
                <c:pt idx="4">
                  <c:v>1.8535598331542598</c:v>
                </c:pt>
                <c:pt idx="5">
                  <c:v>3.1529398777809292</c:v>
                </c:pt>
                <c:pt idx="6" formatCode="0">
                  <c:v>10.091380557538331</c:v>
                </c:pt>
                <c:pt idx="7" formatCode="0">
                  <c:v>16.137625712084247</c:v>
                </c:pt>
                <c:pt idx="8" formatCode="0">
                  <c:v>25.460844466955933</c:v>
                </c:pt>
                <c:pt idx="9" formatCode="0">
                  <c:v>36.988217113290219</c:v>
                </c:pt>
                <c:pt idx="10" formatCode="0">
                  <c:v>42.971186725495777</c:v>
                </c:pt>
                <c:pt idx="11" formatCode="0">
                  <c:v>39.803011906466502</c:v>
                </c:pt>
                <c:pt idx="12" formatCode="0">
                  <c:v>44.626570883465504</c:v>
                </c:pt>
                <c:pt idx="13" formatCode="0">
                  <c:v>45.10631741308412</c:v>
                </c:pt>
                <c:pt idx="14" formatCode="0">
                  <c:v>52.140957248435534</c:v>
                </c:pt>
                <c:pt idx="15" formatCode="0">
                  <c:v>57.201241406144838</c:v>
                </c:pt>
                <c:pt idx="16" formatCode="0">
                  <c:v>66.268728117954964</c:v>
                </c:pt>
                <c:pt idx="17" formatCode="0">
                  <c:v>66.94139885551283</c:v>
                </c:pt>
                <c:pt idx="18" formatCode="0">
                  <c:v>65.619674949677176</c:v>
                </c:pt>
                <c:pt idx="19" formatCode="0">
                  <c:v>78.815684882158905</c:v>
                </c:pt>
                <c:pt idx="20" formatCode="0">
                  <c:v>106.63787846935243</c:v>
                </c:pt>
                <c:pt idx="21" formatCode="0">
                  <c:v>131.33347009246177</c:v>
                </c:pt>
                <c:pt idx="22" formatCode="0">
                  <c:v>136.5156278242512</c:v>
                </c:pt>
                <c:pt idx="23" formatCode="0">
                  <c:v>166.67301783528774</c:v>
                </c:pt>
                <c:pt idx="24" formatCode="0">
                  <c:v>164.47973841133989</c:v>
                </c:pt>
                <c:pt idx="25" formatCode="0">
                  <c:v>156.82957565208963</c:v>
                </c:pt>
                <c:pt idx="26" formatCode="0">
                  <c:v>173.66618826618588</c:v>
                </c:pt>
                <c:pt idx="27" formatCode="0">
                  <c:v>164.60973006017312</c:v>
                </c:pt>
                <c:pt idx="28" formatCode="0">
                  <c:v>182.49465783600516</c:v>
                </c:pt>
                <c:pt idx="29" formatCode="0">
                  <c:v>194.40775708209762</c:v>
                </c:pt>
                <c:pt idx="30" formatCode="0">
                  <c:v>198.16685581224471</c:v>
                </c:pt>
                <c:pt idx="31" formatCode="0">
                  <c:v>162.47594201837697</c:v>
                </c:pt>
                <c:pt idx="32" formatCode="0">
                  <c:v>133.26429206158915</c:v>
                </c:pt>
                <c:pt idx="33" formatCode="0">
                  <c:v>124.61138001256812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4A-4FF6-91EA-64EE6D6AA711}"/>
            </c:ext>
          </c:extLst>
        </c:ser>
        <c:ser>
          <c:idx val="4"/>
          <c:order val="3"/>
          <c:tx>
            <c:strRef>
              <c:f>'Talnagögn | Numerical Data'!$D$126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Data'!$H$126:$AO$126</c15:sqref>
                  </c15:fullRef>
                </c:ext>
              </c:extLst>
              <c:f>'Talnagögn | Numerical Data'!$H$126:$AO$126</c:f>
              <c:numCache>
                <c:formatCode>0</c:formatCode>
                <c:ptCount val="34"/>
                <c:pt idx="0">
                  <c:v>107.39920284949243</c:v>
                </c:pt>
                <c:pt idx="1">
                  <c:v>101.91136027226653</c:v>
                </c:pt>
                <c:pt idx="2">
                  <c:v>94.321493956709858</c:v>
                </c:pt>
                <c:pt idx="3">
                  <c:v>90.315707158298721</c:v>
                </c:pt>
                <c:pt idx="4">
                  <c:v>87.922425062911444</c:v>
                </c:pt>
                <c:pt idx="5">
                  <c:v>87.180001035308663</c:v>
                </c:pt>
                <c:pt idx="6">
                  <c:v>97.472453731573836</c:v>
                </c:pt>
                <c:pt idx="7">
                  <c:v>95.17781887015056</c:v>
                </c:pt>
                <c:pt idx="8">
                  <c:v>98.746741398858049</c:v>
                </c:pt>
                <c:pt idx="9">
                  <c:v>105.82336019790417</c:v>
                </c:pt>
                <c:pt idx="10">
                  <c:v>95.001120518162722</c:v>
                </c:pt>
                <c:pt idx="11">
                  <c:v>85.062324818882345</c:v>
                </c:pt>
                <c:pt idx="12">
                  <c:v>51.82442993699437</c:v>
                </c:pt>
                <c:pt idx="13">
                  <c:v>45.143881241780278</c:v>
                </c:pt>
                <c:pt idx="14">
                  <c:v>63.442740126241233</c:v>
                </c:pt>
                <c:pt idx="15">
                  <c:v>68.030615448339205</c:v>
                </c:pt>
                <c:pt idx="16">
                  <c:v>76.318942885185621</c:v>
                </c:pt>
                <c:pt idx="17">
                  <c:v>78.715404497936589</c:v>
                </c:pt>
                <c:pt idx="18">
                  <c:v>75.071963499563765</c:v>
                </c:pt>
                <c:pt idx="19">
                  <c:v>40.06501131439444</c:v>
                </c:pt>
                <c:pt idx="20">
                  <c:v>23.932143360735196</c:v>
                </c:pt>
                <c:pt idx="21">
                  <c:v>32.299400448278938</c:v>
                </c:pt>
                <c:pt idx="22">
                  <c:v>14.910384533250003</c:v>
                </c:pt>
                <c:pt idx="23">
                  <c:v>12.292173536575262</c:v>
                </c:pt>
                <c:pt idx="24">
                  <c:v>12.10219892780154</c:v>
                </c:pt>
                <c:pt idx="25">
                  <c:v>11.333658415575684</c:v>
                </c:pt>
                <c:pt idx="26">
                  <c:v>10.933710854335231</c:v>
                </c:pt>
                <c:pt idx="27">
                  <c:v>11.529807300972198</c:v>
                </c:pt>
                <c:pt idx="28">
                  <c:v>13.846926599616154</c:v>
                </c:pt>
                <c:pt idx="29">
                  <c:v>11.448122042170862</c:v>
                </c:pt>
                <c:pt idx="30">
                  <c:v>12.4448343158667</c:v>
                </c:pt>
                <c:pt idx="31">
                  <c:v>11.714415751738478</c:v>
                </c:pt>
                <c:pt idx="32">
                  <c:v>10.978213344841787</c:v>
                </c:pt>
                <c:pt idx="33">
                  <c:v>10.530949001049688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4A-4FF6-91EA-64EE6D6AA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1469392"/>
        <c:axId val="431469752"/>
      </c:bar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0747159095582"/>
          <c:y val="0.35976944444444448"/>
          <c:w val="0.22739268703176971"/>
          <c:h val="0.286340740740740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86047342673715E-2"/>
          <c:y val="3.2337962962962964E-2"/>
          <c:w val="0.64594605805010663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Data'!$D$156</c:f>
              <c:strCache>
                <c:ptCount val="1"/>
                <c:pt idx="0">
                  <c:v>Nytjajarðvegur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Data'!$H$156:$AV$156</c15:sqref>
                  </c15:fullRef>
                </c:ext>
              </c:extLst>
              <c:f>'Talnagögn | Numerical Data'!$H$156:$AO$156</c:f>
              <c:numCache>
                <c:formatCode>0</c:formatCode>
                <c:ptCount val="34"/>
                <c:pt idx="0">
                  <c:v>285.33631174747143</c:v>
                </c:pt>
                <c:pt idx="1">
                  <c:v>289.12119131513481</c:v>
                </c:pt>
                <c:pt idx="2">
                  <c:v>287.01082546172586</c:v>
                </c:pt>
                <c:pt idx="3">
                  <c:v>292.93826285809462</c:v>
                </c:pt>
                <c:pt idx="4">
                  <c:v>300.98082375542094</c:v>
                </c:pt>
                <c:pt idx="5">
                  <c:v>297.90234129552869</c:v>
                </c:pt>
                <c:pt idx="6">
                  <c:v>308.22500062158707</c:v>
                </c:pt>
                <c:pt idx="7">
                  <c:v>306.89396312243304</c:v>
                </c:pt>
                <c:pt idx="8">
                  <c:v>313.82152412744034</c:v>
                </c:pt>
                <c:pt idx="9">
                  <c:v>318.89186373219843</c:v>
                </c:pt>
                <c:pt idx="10">
                  <c:v>318.25184699186241</c:v>
                </c:pt>
                <c:pt idx="11">
                  <c:v>318.37251515218588</c:v>
                </c:pt>
                <c:pt idx="12">
                  <c:v>312.66789591290234</c:v>
                </c:pt>
                <c:pt idx="13">
                  <c:v>310.64610370099024</c:v>
                </c:pt>
                <c:pt idx="14">
                  <c:v>314.03088674067499</c:v>
                </c:pt>
                <c:pt idx="15">
                  <c:v>314.94424123877553</c:v>
                </c:pt>
                <c:pt idx="16">
                  <c:v>330.80579267111057</c:v>
                </c:pt>
                <c:pt idx="17">
                  <c:v>340.31479499990598</c:v>
                </c:pt>
                <c:pt idx="18">
                  <c:v>348.70932776077831</c:v>
                </c:pt>
                <c:pt idx="19">
                  <c:v>332.87686559550519</c:v>
                </c:pt>
                <c:pt idx="20">
                  <c:v>326.89540365518968</c:v>
                </c:pt>
                <c:pt idx="21">
                  <c:v>325.34861268574747</c:v>
                </c:pt>
                <c:pt idx="22">
                  <c:v>329.98002896845799</c:v>
                </c:pt>
                <c:pt idx="23">
                  <c:v>329.41809441542466</c:v>
                </c:pt>
                <c:pt idx="24">
                  <c:v>347.90350561033307</c:v>
                </c:pt>
                <c:pt idx="25">
                  <c:v>334.30765010374358</c:v>
                </c:pt>
                <c:pt idx="26">
                  <c:v>331.02555386912024</c:v>
                </c:pt>
                <c:pt idx="27">
                  <c:v>341.20066042848572</c:v>
                </c:pt>
                <c:pt idx="28">
                  <c:v>332.22495809520365</c:v>
                </c:pt>
                <c:pt idx="29">
                  <c:v>325.15648414269202</c:v>
                </c:pt>
                <c:pt idx="30">
                  <c:v>329.60181406154857</c:v>
                </c:pt>
                <c:pt idx="31">
                  <c:v>334.49481652530903</c:v>
                </c:pt>
                <c:pt idx="32">
                  <c:v>329.12687663052668</c:v>
                </c:pt>
                <c:pt idx="33">
                  <c:v>316.63316748708968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40-4A72-AE4E-98F9D79F3C3E}"/>
            </c:ext>
          </c:extLst>
        </c:ser>
        <c:ser>
          <c:idx val="0"/>
          <c:order val="1"/>
          <c:tx>
            <c:strRef>
              <c:f>'Talnagögn | Numerical Data'!$D$154</c:f>
              <c:strCache>
                <c:ptCount val="1"/>
                <c:pt idx="0">
                  <c:v>Iðragerjun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Data'!$H$154:$AV$154</c15:sqref>
                  </c15:fullRef>
                </c:ext>
              </c:extLst>
              <c:f>'Talnagögn | Numerical Data'!$H$154:$AO$154</c:f>
              <c:numCache>
                <c:formatCode>0</c:formatCode>
                <c:ptCount val="34"/>
                <c:pt idx="0">
                  <c:v>378.58888594788505</c:v>
                </c:pt>
                <c:pt idx="1">
                  <c:v>366.00116153949068</c:v>
                </c:pt>
                <c:pt idx="2">
                  <c:v>358.50955216869039</c:v>
                </c:pt>
                <c:pt idx="3">
                  <c:v>356.29422733249442</c:v>
                </c:pt>
                <c:pt idx="4">
                  <c:v>357.0839540047657</c:v>
                </c:pt>
                <c:pt idx="5">
                  <c:v>342.23128441251362</c:v>
                </c:pt>
                <c:pt idx="6">
                  <c:v>345.91057420538084</c:v>
                </c:pt>
                <c:pt idx="7">
                  <c:v>342.42676429227515</c:v>
                </c:pt>
                <c:pt idx="8">
                  <c:v>349.58919825290297</c:v>
                </c:pt>
                <c:pt idx="9">
                  <c:v>344.78252075989252</c:v>
                </c:pt>
                <c:pt idx="10">
                  <c:v>331.56860074951385</c:v>
                </c:pt>
                <c:pt idx="11">
                  <c:v>331.97087667618439</c:v>
                </c:pt>
                <c:pt idx="12">
                  <c:v>324.79653539666594</c:v>
                </c:pt>
                <c:pt idx="13">
                  <c:v>319.79712480587324</c:v>
                </c:pt>
                <c:pt idx="14">
                  <c:v>313.97169226303834</c:v>
                </c:pt>
                <c:pt idx="15">
                  <c:v>316.00868225291237</c:v>
                </c:pt>
                <c:pt idx="16">
                  <c:v>323.16929771349373</c:v>
                </c:pt>
                <c:pt idx="17">
                  <c:v>328.80740038494162</c:v>
                </c:pt>
                <c:pt idx="18">
                  <c:v>332.8178212383915</c:v>
                </c:pt>
                <c:pt idx="19">
                  <c:v>338.61445670806199</c:v>
                </c:pt>
                <c:pt idx="20">
                  <c:v>338.21678210751259</c:v>
                </c:pt>
                <c:pt idx="21">
                  <c:v>336.61408948823259</c:v>
                </c:pt>
                <c:pt idx="22">
                  <c:v>329.31678928415749</c:v>
                </c:pt>
                <c:pt idx="23">
                  <c:v>322.93463938915102</c:v>
                </c:pt>
                <c:pt idx="24">
                  <c:v>340.757638766144</c:v>
                </c:pt>
                <c:pt idx="25">
                  <c:v>343.57764964140756</c:v>
                </c:pt>
                <c:pt idx="26">
                  <c:v>345.64765575903374</c:v>
                </c:pt>
                <c:pt idx="27">
                  <c:v>338.3165369224082</c:v>
                </c:pt>
                <c:pt idx="28">
                  <c:v>328.4095828006084</c:v>
                </c:pt>
                <c:pt idx="29">
                  <c:v>317.85411960751145</c:v>
                </c:pt>
                <c:pt idx="30">
                  <c:v>312.13118485268728</c:v>
                </c:pt>
                <c:pt idx="31">
                  <c:v>311.103478894033</c:v>
                </c:pt>
                <c:pt idx="32">
                  <c:v>303.98585640059724</c:v>
                </c:pt>
                <c:pt idx="33">
                  <c:v>296.47110318968726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40-4A72-AE4E-98F9D79F3C3E}"/>
            </c:ext>
          </c:extLst>
        </c:ser>
        <c:ser>
          <c:idx val="1"/>
          <c:order val="2"/>
          <c:tx>
            <c:strRef>
              <c:f>'Talnagögn | Numerical Data'!$D$155</c:f>
              <c:strCache>
                <c:ptCount val="1"/>
                <c:pt idx="0">
                  <c:v>Meðhöndlun húsdýraáburðar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Data'!$H$155:$AV$155</c15:sqref>
                  </c15:fullRef>
                </c:ext>
              </c:extLst>
              <c:f>'Talnagögn | Numerical Data'!$H$155:$AO$155</c:f>
              <c:numCache>
                <c:formatCode>0</c:formatCode>
                <c:ptCount val="34"/>
                <c:pt idx="0">
                  <c:v>93.067558283940627</c:v>
                </c:pt>
                <c:pt idx="1">
                  <c:v>90.1925227885922</c:v>
                </c:pt>
                <c:pt idx="2">
                  <c:v>86.512357604345354</c:v>
                </c:pt>
                <c:pt idx="3">
                  <c:v>85.757518548005294</c:v>
                </c:pt>
                <c:pt idx="4">
                  <c:v>85.003103046111406</c:v>
                </c:pt>
                <c:pt idx="5">
                  <c:v>82.941154888077946</c:v>
                </c:pt>
                <c:pt idx="6">
                  <c:v>83.347212907828066</c:v>
                </c:pt>
                <c:pt idx="7">
                  <c:v>81.65171706863984</c:v>
                </c:pt>
                <c:pt idx="8">
                  <c:v>83.752806301273594</c:v>
                </c:pt>
                <c:pt idx="9">
                  <c:v>81.549392283298516</c:v>
                </c:pt>
                <c:pt idx="10">
                  <c:v>79.834544225650347</c:v>
                </c:pt>
                <c:pt idx="11">
                  <c:v>80.835013544912115</c:v>
                </c:pt>
                <c:pt idx="12">
                  <c:v>78.181733839148592</c:v>
                </c:pt>
                <c:pt idx="13">
                  <c:v>76.07723852144504</c:v>
                </c:pt>
                <c:pt idx="14">
                  <c:v>74.780766228887146</c:v>
                </c:pt>
                <c:pt idx="15">
                  <c:v>75.422579127580676</c:v>
                </c:pt>
                <c:pt idx="16">
                  <c:v>79.576205898732866</c:v>
                </c:pt>
                <c:pt idx="17">
                  <c:v>81.703276388768785</c:v>
                </c:pt>
                <c:pt idx="18">
                  <c:v>82.033943816762189</c:v>
                </c:pt>
                <c:pt idx="19">
                  <c:v>82.275286981805252</c:v>
                </c:pt>
                <c:pt idx="20">
                  <c:v>79.519261346875126</c:v>
                </c:pt>
                <c:pt idx="21">
                  <c:v>80.147091818095817</c:v>
                </c:pt>
                <c:pt idx="22">
                  <c:v>74.946509439534708</c:v>
                </c:pt>
                <c:pt idx="23">
                  <c:v>73.196506252116421</c:v>
                </c:pt>
                <c:pt idx="24">
                  <c:v>78.253669286032448</c:v>
                </c:pt>
                <c:pt idx="25">
                  <c:v>80.522056723218114</c:v>
                </c:pt>
                <c:pt idx="26">
                  <c:v>80.327746521714957</c:v>
                </c:pt>
                <c:pt idx="27">
                  <c:v>79.146792487837359</c:v>
                </c:pt>
                <c:pt idx="28">
                  <c:v>76.564361012497727</c:v>
                </c:pt>
                <c:pt idx="29">
                  <c:v>74.934981320187674</c:v>
                </c:pt>
                <c:pt idx="30">
                  <c:v>73.422490987992049</c:v>
                </c:pt>
                <c:pt idx="31">
                  <c:v>73.986380880975304</c:v>
                </c:pt>
                <c:pt idx="32">
                  <c:v>72.87096270825154</c:v>
                </c:pt>
                <c:pt idx="33">
                  <c:v>71.397158995172589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40-4A72-AE4E-98F9D79F3C3E}"/>
            </c:ext>
          </c:extLst>
        </c:ser>
        <c:ser>
          <c:idx val="3"/>
          <c:order val="3"/>
          <c:tx>
            <c:strRef>
              <c:f>'Talnagögn | Numerical Data'!$D$157</c:f>
              <c:strCache>
                <c:ptCount val="1"/>
                <c:pt idx="0">
                  <c:v>Kölkun og CO₂-losun frá áburði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Data'!$H$157:$AV$157</c15:sqref>
                  </c15:fullRef>
                </c:ext>
              </c:extLst>
              <c:f>'Talnagögn | Numerical Data'!$H$157:$AO$157</c:f>
              <c:numCache>
                <c:formatCode>0.0000</c:formatCode>
                <c:ptCount val="34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3.9040953039646284</c:v>
                </c:pt>
                <c:pt idx="21" formatCode="0.0">
                  <c:v>3.8345011486074636</c:v>
                </c:pt>
                <c:pt idx="22" formatCode="0.0">
                  <c:v>4.2417050398697338</c:v>
                </c:pt>
                <c:pt idx="23" formatCode="0.0">
                  <c:v>4.1998216606617333</c:v>
                </c:pt>
                <c:pt idx="24" formatCode="0.0">
                  <c:v>3.7299297304819001</c:v>
                </c:pt>
                <c:pt idx="25" formatCode="0.0">
                  <c:v>3.13851153046024</c:v>
                </c:pt>
                <c:pt idx="26" formatCode="0.0">
                  <c:v>3.5398872208062002</c:v>
                </c:pt>
                <c:pt idx="27" formatCode="0.0">
                  <c:v>4.2549495621201245</c:v>
                </c:pt>
                <c:pt idx="28" formatCode="0.0">
                  <c:v>4.3505339522446995</c:v>
                </c:pt>
                <c:pt idx="29" formatCode="0.0">
                  <c:v>7.7373575984696927</c:v>
                </c:pt>
                <c:pt idx="30" formatCode="0.0">
                  <c:v>8.1130298121819457</c:v>
                </c:pt>
                <c:pt idx="31" formatCode="0.0">
                  <c:v>6.7747431634116673</c:v>
                </c:pt>
                <c:pt idx="32" formatCode="0.0">
                  <c:v>5.9878833042920672</c:v>
                </c:pt>
                <c:pt idx="33" formatCode="0.0">
                  <c:v>7.8789727900833508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40-4A72-AE4E-98F9D79F3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9398384"/>
        <c:axId val="439399464"/>
      </c:barChart>
      <c:cat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1"/>
        <c:lblAlgn val="ctr"/>
        <c:lblOffset val="100"/>
        <c:noMultiLvlLbl val="0"/>
      </c:cat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8304747202141E-2"/>
          <c:y val="3.2337962962962964E-2"/>
          <c:w val="0.59355263241043077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Data'!$E$156</c:f>
              <c:strCache>
                <c:ptCount val="1"/>
                <c:pt idx="0">
                  <c:v>Agricultural Soils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Data'!$H$156:$AV$156</c15:sqref>
                  </c15:fullRef>
                </c:ext>
              </c:extLst>
              <c:f>'Talnagögn | Numerical Data'!$H$156:$AO$156</c:f>
              <c:numCache>
                <c:formatCode>0</c:formatCode>
                <c:ptCount val="34"/>
                <c:pt idx="0">
                  <c:v>285.33631174747143</c:v>
                </c:pt>
                <c:pt idx="1">
                  <c:v>289.12119131513481</c:v>
                </c:pt>
                <c:pt idx="2">
                  <c:v>287.01082546172586</c:v>
                </c:pt>
                <c:pt idx="3">
                  <c:v>292.93826285809462</c:v>
                </c:pt>
                <c:pt idx="4">
                  <c:v>300.98082375542094</c:v>
                </c:pt>
                <c:pt idx="5">
                  <c:v>297.90234129552869</c:v>
                </c:pt>
                <c:pt idx="6">
                  <c:v>308.22500062158707</c:v>
                </c:pt>
                <c:pt idx="7">
                  <c:v>306.89396312243304</c:v>
                </c:pt>
                <c:pt idx="8">
                  <c:v>313.82152412744034</c:v>
                </c:pt>
                <c:pt idx="9">
                  <c:v>318.89186373219843</c:v>
                </c:pt>
                <c:pt idx="10">
                  <c:v>318.25184699186241</c:v>
                </c:pt>
                <c:pt idx="11">
                  <c:v>318.37251515218588</c:v>
                </c:pt>
                <c:pt idx="12">
                  <c:v>312.66789591290234</c:v>
                </c:pt>
                <c:pt idx="13">
                  <c:v>310.64610370099024</c:v>
                </c:pt>
                <c:pt idx="14">
                  <c:v>314.03088674067499</c:v>
                </c:pt>
                <c:pt idx="15">
                  <c:v>314.94424123877553</c:v>
                </c:pt>
                <c:pt idx="16">
                  <c:v>330.80579267111057</c:v>
                </c:pt>
                <c:pt idx="17">
                  <c:v>340.31479499990598</c:v>
                </c:pt>
                <c:pt idx="18">
                  <c:v>348.70932776077831</c:v>
                </c:pt>
                <c:pt idx="19">
                  <c:v>332.87686559550519</c:v>
                </c:pt>
                <c:pt idx="20">
                  <c:v>326.89540365518968</c:v>
                </c:pt>
                <c:pt idx="21">
                  <c:v>325.34861268574747</c:v>
                </c:pt>
                <c:pt idx="22">
                  <c:v>329.98002896845799</c:v>
                </c:pt>
                <c:pt idx="23">
                  <c:v>329.41809441542466</c:v>
                </c:pt>
                <c:pt idx="24">
                  <c:v>347.90350561033307</c:v>
                </c:pt>
                <c:pt idx="25">
                  <c:v>334.30765010374358</c:v>
                </c:pt>
                <c:pt idx="26">
                  <c:v>331.02555386912024</c:v>
                </c:pt>
                <c:pt idx="27">
                  <c:v>341.20066042848572</c:v>
                </c:pt>
                <c:pt idx="28">
                  <c:v>332.22495809520365</c:v>
                </c:pt>
                <c:pt idx="29">
                  <c:v>325.15648414269202</c:v>
                </c:pt>
                <c:pt idx="30">
                  <c:v>329.60181406154857</c:v>
                </c:pt>
                <c:pt idx="31">
                  <c:v>334.49481652530903</c:v>
                </c:pt>
                <c:pt idx="32">
                  <c:v>329.12687663052668</c:v>
                </c:pt>
                <c:pt idx="33">
                  <c:v>316.63316748708968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0-4FF5-9FA2-885D355AF054}"/>
            </c:ext>
          </c:extLst>
        </c:ser>
        <c:ser>
          <c:idx val="0"/>
          <c:order val="1"/>
          <c:tx>
            <c:strRef>
              <c:f>'Talnagögn | Numerical Data'!$E$154</c:f>
              <c:strCache>
                <c:ptCount val="1"/>
                <c:pt idx="0">
                  <c:v>Enteric Fermentation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Data'!$H$154:$AV$154</c15:sqref>
                  </c15:fullRef>
                </c:ext>
              </c:extLst>
              <c:f>'Talnagögn | Numerical Data'!$H$154:$AO$154</c:f>
              <c:numCache>
                <c:formatCode>0</c:formatCode>
                <c:ptCount val="34"/>
                <c:pt idx="0">
                  <c:v>378.58888594788505</c:v>
                </c:pt>
                <c:pt idx="1">
                  <c:v>366.00116153949068</c:v>
                </c:pt>
                <c:pt idx="2">
                  <c:v>358.50955216869039</c:v>
                </c:pt>
                <c:pt idx="3">
                  <c:v>356.29422733249442</c:v>
                </c:pt>
                <c:pt idx="4">
                  <c:v>357.0839540047657</c:v>
                </c:pt>
                <c:pt idx="5">
                  <c:v>342.23128441251362</c:v>
                </c:pt>
                <c:pt idx="6">
                  <c:v>345.91057420538084</c:v>
                </c:pt>
                <c:pt idx="7">
                  <c:v>342.42676429227515</c:v>
                </c:pt>
                <c:pt idx="8">
                  <c:v>349.58919825290297</c:v>
                </c:pt>
                <c:pt idx="9">
                  <c:v>344.78252075989252</c:v>
                </c:pt>
                <c:pt idx="10">
                  <c:v>331.56860074951385</c:v>
                </c:pt>
                <c:pt idx="11">
                  <c:v>331.97087667618439</c:v>
                </c:pt>
                <c:pt idx="12">
                  <c:v>324.79653539666594</c:v>
                </c:pt>
                <c:pt idx="13">
                  <c:v>319.79712480587324</c:v>
                </c:pt>
                <c:pt idx="14">
                  <c:v>313.97169226303834</c:v>
                </c:pt>
                <c:pt idx="15">
                  <c:v>316.00868225291237</c:v>
                </c:pt>
                <c:pt idx="16">
                  <c:v>323.16929771349373</c:v>
                </c:pt>
                <c:pt idx="17">
                  <c:v>328.80740038494162</c:v>
                </c:pt>
                <c:pt idx="18">
                  <c:v>332.8178212383915</c:v>
                </c:pt>
                <c:pt idx="19">
                  <c:v>338.61445670806199</c:v>
                </c:pt>
                <c:pt idx="20">
                  <c:v>338.21678210751259</c:v>
                </c:pt>
                <c:pt idx="21">
                  <c:v>336.61408948823259</c:v>
                </c:pt>
                <c:pt idx="22">
                  <c:v>329.31678928415749</c:v>
                </c:pt>
                <c:pt idx="23">
                  <c:v>322.93463938915102</c:v>
                </c:pt>
                <c:pt idx="24">
                  <c:v>340.757638766144</c:v>
                </c:pt>
                <c:pt idx="25">
                  <c:v>343.57764964140756</c:v>
                </c:pt>
                <c:pt idx="26">
                  <c:v>345.64765575903374</c:v>
                </c:pt>
                <c:pt idx="27">
                  <c:v>338.3165369224082</c:v>
                </c:pt>
                <c:pt idx="28">
                  <c:v>328.4095828006084</c:v>
                </c:pt>
                <c:pt idx="29">
                  <c:v>317.85411960751145</c:v>
                </c:pt>
                <c:pt idx="30">
                  <c:v>312.13118485268728</c:v>
                </c:pt>
                <c:pt idx="31">
                  <c:v>311.103478894033</c:v>
                </c:pt>
                <c:pt idx="32">
                  <c:v>303.98585640059724</c:v>
                </c:pt>
                <c:pt idx="33">
                  <c:v>296.47110318968726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90-4FF5-9FA2-885D355AF054}"/>
            </c:ext>
          </c:extLst>
        </c:ser>
        <c:ser>
          <c:idx val="1"/>
          <c:order val="2"/>
          <c:tx>
            <c:strRef>
              <c:f>'Talnagögn | Numerical Data'!$E$155</c:f>
              <c:strCache>
                <c:ptCount val="1"/>
                <c:pt idx="0">
                  <c:v>Manure Management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Data'!$H$155:$AV$155</c15:sqref>
                  </c15:fullRef>
                </c:ext>
              </c:extLst>
              <c:f>'Talnagögn | Numerical Data'!$H$155:$AO$155</c:f>
              <c:numCache>
                <c:formatCode>0</c:formatCode>
                <c:ptCount val="34"/>
                <c:pt idx="0">
                  <c:v>93.067558283940627</c:v>
                </c:pt>
                <c:pt idx="1">
                  <c:v>90.1925227885922</c:v>
                </c:pt>
                <c:pt idx="2">
                  <c:v>86.512357604345354</c:v>
                </c:pt>
                <c:pt idx="3">
                  <c:v>85.757518548005294</c:v>
                </c:pt>
                <c:pt idx="4">
                  <c:v>85.003103046111406</c:v>
                </c:pt>
                <c:pt idx="5">
                  <c:v>82.941154888077946</c:v>
                </c:pt>
                <c:pt idx="6">
                  <c:v>83.347212907828066</c:v>
                </c:pt>
                <c:pt idx="7">
                  <c:v>81.65171706863984</c:v>
                </c:pt>
                <c:pt idx="8">
                  <c:v>83.752806301273594</c:v>
                </c:pt>
                <c:pt idx="9">
                  <c:v>81.549392283298516</c:v>
                </c:pt>
                <c:pt idx="10">
                  <c:v>79.834544225650347</c:v>
                </c:pt>
                <c:pt idx="11">
                  <c:v>80.835013544912115</c:v>
                </c:pt>
                <c:pt idx="12">
                  <c:v>78.181733839148592</c:v>
                </c:pt>
                <c:pt idx="13">
                  <c:v>76.07723852144504</c:v>
                </c:pt>
                <c:pt idx="14">
                  <c:v>74.780766228887146</c:v>
                </c:pt>
                <c:pt idx="15">
                  <c:v>75.422579127580676</c:v>
                </c:pt>
                <c:pt idx="16">
                  <c:v>79.576205898732866</c:v>
                </c:pt>
                <c:pt idx="17">
                  <c:v>81.703276388768785</c:v>
                </c:pt>
                <c:pt idx="18">
                  <c:v>82.033943816762189</c:v>
                </c:pt>
                <c:pt idx="19">
                  <c:v>82.275286981805252</c:v>
                </c:pt>
                <c:pt idx="20">
                  <c:v>79.519261346875126</c:v>
                </c:pt>
                <c:pt idx="21">
                  <c:v>80.147091818095817</c:v>
                </c:pt>
                <c:pt idx="22">
                  <c:v>74.946509439534708</c:v>
                </c:pt>
                <c:pt idx="23">
                  <c:v>73.196506252116421</c:v>
                </c:pt>
                <c:pt idx="24">
                  <c:v>78.253669286032448</c:v>
                </c:pt>
                <c:pt idx="25">
                  <c:v>80.522056723218114</c:v>
                </c:pt>
                <c:pt idx="26">
                  <c:v>80.327746521714957</c:v>
                </c:pt>
                <c:pt idx="27">
                  <c:v>79.146792487837359</c:v>
                </c:pt>
                <c:pt idx="28">
                  <c:v>76.564361012497727</c:v>
                </c:pt>
                <c:pt idx="29">
                  <c:v>74.934981320187674</c:v>
                </c:pt>
                <c:pt idx="30">
                  <c:v>73.422490987992049</c:v>
                </c:pt>
                <c:pt idx="31">
                  <c:v>73.986380880975304</c:v>
                </c:pt>
                <c:pt idx="32">
                  <c:v>72.87096270825154</c:v>
                </c:pt>
                <c:pt idx="33">
                  <c:v>71.397158995172589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90-4FF5-9FA2-885D355AF054}"/>
            </c:ext>
          </c:extLst>
        </c:ser>
        <c:ser>
          <c:idx val="3"/>
          <c:order val="3"/>
          <c:tx>
            <c:strRef>
              <c:f>'Talnagögn | Numerical Data'!$E$157</c:f>
              <c:strCache>
                <c:ptCount val="1"/>
                <c:pt idx="0">
                  <c:v>Liming and CO₂-Emissions from Fertilizers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Data'!$H$157:$AV$157</c15:sqref>
                  </c15:fullRef>
                </c:ext>
              </c:extLst>
              <c:f>'Talnagögn | Numerical Data'!$H$157:$AO$157</c:f>
              <c:numCache>
                <c:formatCode>0.0000</c:formatCode>
                <c:ptCount val="34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3.9040953039646284</c:v>
                </c:pt>
                <c:pt idx="21" formatCode="0.0">
                  <c:v>3.8345011486074636</c:v>
                </c:pt>
                <c:pt idx="22" formatCode="0.0">
                  <c:v>4.2417050398697338</c:v>
                </c:pt>
                <c:pt idx="23" formatCode="0.0">
                  <c:v>4.1998216606617333</c:v>
                </c:pt>
                <c:pt idx="24" formatCode="0.0">
                  <c:v>3.7299297304819001</c:v>
                </c:pt>
                <c:pt idx="25" formatCode="0.0">
                  <c:v>3.13851153046024</c:v>
                </c:pt>
                <c:pt idx="26" formatCode="0.0">
                  <c:v>3.5398872208062002</c:v>
                </c:pt>
                <c:pt idx="27" formatCode="0.0">
                  <c:v>4.2549495621201245</c:v>
                </c:pt>
                <c:pt idx="28" formatCode="0.0">
                  <c:v>4.3505339522446995</c:v>
                </c:pt>
                <c:pt idx="29" formatCode="0.0">
                  <c:v>7.7373575984696927</c:v>
                </c:pt>
                <c:pt idx="30" formatCode="0.0">
                  <c:v>8.1130298121819457</c:v>
                </c:pt>
                <c:pt idx="31" formatCode="0.0">
                  <c:v>6.7747431634116673</c:v>
                </c:pt>
                <c:pt idx="32" formatCode="0.0">
                  <c:v>5.9878833042920672</c:v>
                </c:pt>
                <c:pt idx="33" formatCode="0.0">
                  <c:v>7.8789727900833508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90-4FF5-9FA2-885D355AF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9398384"/>
        <c:axId val="439399464"/>
      </c:barChart>
      <c:date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0"/>
        <c:lblOffset val="100"/>
        <c:baseTimeUnit val="days"/>
        <c:majorUnit val="1"/>
        <c:majorTimeUnit val="days"/>
      </c:date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052867276765229"/>
          <c:y val="0.34320833333333334"/>
          <c:w val="0.3005541300782677"/>
          <c:h val="0.310643518518518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4.4038425925925918E-2"/>
          <c:w val="0.62618737701709049"/>
          <c:h val="0.837555555555555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Data'!$D$260</c:f>
              <c:strCache>
                <c:ptCount val="1"/>
                <c:pt idx="0">
                  <c:v>Skóglendi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Data'!$H$260:$AV$260</c15:sqref>
                  </c15:fullRef>
                </c:ext>
              </c:extLst>
              <c:f>'Talnagögn | Numerical Data'!$H$260:$AO$260</c:f>
              <c:numCache>
                <c:formatCode>0</c:formatCode>
                <c:ptCount val="34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2-4D83-8884-097CC727E1DC}"/>
            </c:ext>
          </c:extLst>
        </c:ser>
        <c:ser>
          <c:idx val="2"/>
          <c:order val="1"/>
          <c:tx>
            <c:strRef>
              <c:f>'Talnagögn | Numerical Data'!$D$262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Data'!$H$262:$AV$262</c15:sqref>
                  </c15:fullRef>
                </c:ext>
              </c:extLst>
              <c:f>'Talnagögn | Numerical Data'!$H$262:$AO$262</c:f>
              <c:numCache>
                <c:formatCode>0</c:formatCode>
                <c:ptCount val="34"/>
                <c:pt idx="0">
                  <c:v>5808.567299901365</c:v>
                </c:pt>
                <c:pt idx="1">
                  <c:v>5798.108276693024</c:v>
                </c:pt>
                <c:pt idx="2">
                  <c:v>5784.9462193150048</c:v>
                </c:pt>
                <c:pt idx="3">
                  <c:v>5795.0389380795477</c:v>
                </c:pt>
                <c:pt idx="4">
                  <c:v>5785.1261647887832</c:v>
                </c:pt>
                <c:pt idx="5">
                  <c:v>5773.046446214571</c:v>
                </c:pt>
                <c:pt idx="6">
                  <c:v>5762.3389557358332</c:v>
                </c:pt>
                <c:pt idx="7">
                  <c:v>5760.3584580144707</c:v>
                </c:pt>
                <c:pt idx="8">
                  <c:v>5762.2125982412854</c:v>
                </c:pt>
                <c:pt idx="9">
                  <c:v>5770.9889745348746</c:v>
                </c:pt>
                <c:pt idx="10">
                  <c:v>5787.6671000300412</c:v>
                </c:pt>
                <c:pt idx="11">
                  <c:v>5797.2680714154385</c:v>
                </c:pt>
                <c:pt idx="12">
                  <c:v>5815.97962721984</c:v>
                </c:pt>
                <c:pt idx="13">
                  <c:v>5815.5657750504479</c:v>
                </c:pt>
                <c:pt idx="14">
                  <c:v>5817.1279396877444</c:v>
                </c:pt>
                <c:pt idx="15">
                  <c:v>5832.1892994846785</c:v>
                </c:pt>
                <c:pt idx="16">
                  <c:v>5883.5428268033929</c:v>
                </c:pt>
                <c:pt idx="17">
                  <c:v>5902.7314730349181</c:v>
                </c:pt>
                <c:pt idx="18">
                  <c:v>5944.753237075548</c:v>
                </c:pt>
                <c:pt idx="19">
                  <c:v>5943.7986166678711</c:v>
                </c:pt>
                <c:pt idx="20">
                  <c:v>5939.5778722804571</c:v>
                </c:pt>
                <c:pt idx="21">
                  <c:v>5935.2455513866707</c:v>
                </c:pt>
                <c:pt idx="22">
                  <c:v>5935.3138386721866</c:v>
                </c:pt>
                <c:pt idx="23">
                  <c:v>5937.8776668750379</c:v>
                </c:pt>
                <c:pt idx="24">
                  <c:v>5938.9102064353428</c:v>
                </c:pt>
                <c:pt idx="25">
                  <c:v>5939.2209913773531</c:v>
                </c:pt>
                <c:pt idx="26">
                  <c:v>5931.4268958443545</c:v>
                </c:pt>
                <c:pt idx="27">
                  <c:v>5926.2445172727867</c:v>
                </c:pt>
                <c:pt idx="28">
                  <c:v>5928.0153573816788</c:v>
                </c:pt>
                <c:pt idx="29">
                  <c:v>5926.7809703483372</c:v>
                </c:pt>
                <c:pt idx="30">
                  <c:v>5922.641318170864</c:v>
                </c:pt>
                <c:pt idx="31">
                  <c:v>5912.242419838768</c:v>
                </c:pt>
                <c:pt idx="32">
                  <c:v>5909.8714474822928</c:v>
                </c:pt>
                <c:pt idx="33">
                  <c:v>5918.4558807029171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D2-4D83-8884-097CC727E1DC}"/>
            </c:ext>
          </c:extLst>
        </c:ser>
        <c:ser>
          <c:idx val="1"/>
          <c:order val="2"/>
          <c:tx>
            <c:strRef>
              <c:f>'Talnagögn | Numerical Data'!$D$261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Data'!$H$261:$AV$261</c15:sqref>
                  </c15:fullRef>
                </c:ext>
              </c:extLst>
              <c:f>'Talnagögn | Numerical Data'!$H$261:$AO$261</c:f>
              <c:numCache>
                <c:formatCode>0</c:formatCode>
                <c:ptCount val="34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D2-4D83-8884-097CC727E1DC}"/>
            </c:ext>
          </c:extLst>
        </c:ser>
        <c:ser>
          <c:idx val="3"/>
          <c:order val="3"/>
          <c:tx>
            <c:strRef>
              <c:f>'Talnagögn | Numerical Data'!$D$263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Data'!$H$263:$AV$263</c15:sqref>
                  </c15:fullRef>
                </c:ext>
              </c:extLst>
              <c:f>'Talnagögn | Numerical Data'!$H$263:$AO$263</c:f>
              <c:numCache>
                <c:formatCode>0</c:formatCode>
                <c:ptCount val="34"/>
                <c:pt idx="0">
                  <c:v>807.03925391487917</c:v>
                </c:pt>
                <c:pt idx="1">
                  <c:v>818.51330787629354</c:v>
                </c:pt>
                <c:pt idx="2">
                  <c:v>817.97209358076339</c:v>
                </c:pt>
                <c:pt idx="3">
                  <c:v>815.10366450388108</c:v>
                </c:pt>
                <c:pt idx="4">
                  <c:v>814.66247479859339</c:v>
                </c:pt>
                <c:pt idx="5">
                  <c:v>813.7586198792319</c:v>
                </c:pt>
                <c:pt idx="6">
                  <c:v>816.69011766136418</c:v>
                </c:pt>
                <c:pt idx="7">
                  <c:v>814.65335625727846</c:v>
                </c:pt>
                <c:pt idx="8">
                  <c:v>811.49899148770078</c:v>
                </c:pt>
                <c:pt idx="9">
                  <c:v>807.53413094095072</c:v>
                </c:pt>
                <c:pt idx="10">
                  <c:v>801.84761008269152</c:v>
                </c:pt>
                <c:pt idx="11">
                  <c:v>798.60670819824509</c:v>
                </c:pt>
                <c:pt idx="12">
                  <c:v>793.5386528378034</c:v>
                </c:pt>
                <c:pt idx="13">
                  <c:v>790.77160727796127</c:v>
                </c:pt>
                <c:pt idx="14">
                  <c:v>787.67936555363326</c:v>
                </c:pt>
                <c:pt idx="15">
                  <c:v>782.70664649597597</c:v>
                </c:pt>
                <c:pt idx="16">
                  <c:v>775.93809219452351</c:v>
                </c:pt>
                <c:pt idx="17">
                  <c:v>765.72225939974362</c:v>
                </c:pt>
                <c:pt idx="18">
                  <c:v>757.51799575550922</c:v>
                </c:pt>
                <c:pt idx="19">
                  <c:v>754.53633997660654</c:v>
                </c:pt>
                <c:pt idx="20">
                  <c:v>751.19282232337741</c:v>
                </c:pt>
                <c:pt idx="21">
                  <c:v>742.24847149198297</c:v>
                </c:pt>
                <c:pt idx="22">
                  <c:v>738.81332508302125</c:v>
                </c:pt>
                <c:pt idx="23">
                  <c:v>735.42138600739008</c:v>
                </c:pt>
                <c:pt idx="24">
                  <c:v>732.21470966724371</c:v>
                </c:pt>
                <c:pt idx="25">
                  <c:v>728.89287556941395</c:v>
                </c:pt>
                <c:pt idx="26">
                  <c:v>723.96705145620217</c:v>
                </c:pt>
                <c:pt idx="27">
                  <c:v>720.62625629255945</c:v>
                </c:pt>
                <c:pt idx="28">
                  <c:v>717.08822889343503</c:v>
                </c:pt>
                <c:pt idx="29">
                  <c:v>714.10107761780637</c:v>
                </c:pt>
                <c:pt idx="30">
                  <c:v>711.66980929977797</c:v>
                </c:pt>
                <c:pt idx="31">
                  <c:v>708.64001908521459</c:v>
                </c:pt>
                <c:pt idx="32">
                  <c:v>705.51517967625205</c:v>
                </c:pt>
                <c:pt idx="33">
                  <c:v>702.08172893395476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D2-4D83-8884-097CC727E1DC}"/>
            </c:ext>
          </c:extLst>
        </c:ser>
        <c:ser>
          <c:idx val="5"/>
          <c:order val="4"/>
          <c:tx>
            <c:strRef>
              <c:f>'Talnagögn | Numerical Data'!$D$264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Data'!$H$264:$AV$264</c15:sqref>
                  </c15:fullRef>
                </c:ext>
              </c:extLst>
              <c:f>'Talnagögn | Numerical Data'!$H$264:$AO$264</c:f>
              <c:numCache>
                <c:formatCode>0</c:formatCode>
                <c:ptCount val="34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33.169603181596358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D2-4D83-8884-097CC727E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7.862726836564771E-4"/>
              <c:y val="0.18018981481481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913454069319496"/>
          <c:y val="0.32385416666666667"/>
          <c:w val="0.11748621952418496"/>
          <c:h val="0.355231481481481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541897688310007E-2"/>
          <c:y val="3.2337962962962964E-2"/>
          <c:w val="0.63708989133273408"/>
          <c:h val="0.880887962962963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Data'!$E$260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Data'!$H$260:$AV$260</c15:sqref>
                  </c15:fullRef>
                </c:ext>
              </c:extLst>
              <c:f>'Talnagögn | Numerical Data'!$H$260:$AO$260</c:f>
              <c:numCache>
                <c:formatCode>0</c:formatCode>
                <c:ptCount val="34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96-4671-8E22-63A3692D4BC1}"/>
            </c:ext>
          </c:extLst>
        </c:ser>
        <c:ser>
          <c:idx val="2"/>
          <c:order val="1"/>
          <c:tx>
            <c:strRef>
              <c:f>'Talnagögn | Numerical Data'!$E$262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Data'!$H$262:$AV$262</c15:sqref>
                  </c15:fullRef>
                </c:ext>
              </c:extLst>
              <c:f>'Talnagögn | Numerical Data'!$H$262:$AO$262</c:f>
              <c:numCache>
                <c:formatCode>0</c:formatCode>
                <c:ptCount val="34"/>
                <c:pt idx="0">
                  <c:v>5808.567299901365</c:v>
                </c:pt>
                <c:pt idx="1">
                  <c:v>5798.108276693024</c:v>
                </c:pt>
                <c:pt idx="2">
                  <c:v>5784.9462193150048</c:v>
                </c:pt>
                <c:pt idx="3">
                  <c:v>5795.0389380795477</c:v>
                </c:pt>
                <c:pt idx="4">
                  <c:v>5785.1261647887832</c:v>
                </c:pt>
                <c:pt idx="5">
                  <c:v>5773.046446214571</c:v>
                </c:pt>
                <c:pt idx="6">
                  <c:v>5762.3389557358332</c:v>
                </c:pt>
                <c:pt idx="7">
                  <c:v>5760.3584580144707</c:v>
                </c:pt>
                <c:pt idx="8">
                  <c:v>5762.2125982412854</c:v>
                </c:pt>
                <c:pt idx="9">
                  <c:v>5770.9889745348746</c:v>
                </c:pt>
                <c:pt idx="10">
                  <c:v>5787.6671000300412</c:v>
                </c:pt>
                <c:pt idx="11">
                  <c:v>5797.2680714154385</c:v>
                </c:pt>
                <c:pt idx="12">
                  <c:v>5815.97962721984</c:v>
                </c:pt>
                <c:pt idx="13">
                  <c:v>5815.5657750504479</c:v>
                </c:pt>
                <c:pt idx="14">
                  <c:v>5817.1279396877444</c:v>
                </c:pt>
                <c:pt idx="15">
                  <c:v>5832.1892994846785</c:v>
                </c:pt>
                <c:pt idx="16">
                  <c:v>5883.5428268033929</c:v>
                </c:pt>
                <c:pt idx="17">
                  <c:v>5902.7314730349181</c:v>
                </c:pt>
                <c:pt idx="18">
                  <c:v>5944.753237075548</c:v>
                </c:pt>
                <c:pt idx="19">
                  <c:v>5943.7986166678711</c:v>
                </c:pt>
                <c:pt idx="20">
                  <c:v>5939.5778722804571</c:v>
                </c:pt>
                <c:pt idx="21">
                  <c:v>5935.2455513866707</c:v>
                </c:pt>
                <c:pt idx="22">
                  <c:v>5935.3138386721866</c:v>
                </c:pt>
                <c:pt idx="23">
                  <c:v>5937.8776668750379</c:v>
                </c:pt>
                <c:pt idx="24">
                  <c:v>5938.9102064353428</c:v>
                </c:pt>
                <c:pt idx="25">
                  <c:v>5939.2209913773531</c:v>
                </c:pt>
                <c:pt idx="26">
                  <c:v>5931.4268958443545</c:v>
                </c:pt>
                <c:pt idx="27">
                  <c:v>5926.2445172727867</c:v>
                </c:pt>
                <c:pt idx="28">
                  <c:v>5928.0153573816788</c:v>
                </c:pt>
                <c:pt idx="29">
                  <c:v>5926.7809703483372</c:v>
                </c:pt>
                <c:pt idx="30">
                  <c:v>5922.641318170864</c:v>
                </c:pt>
                <c:pt idx="31">
                  <c:v>5912.242419838768</c:v>
                </c:pt>
                <c:pt idx="32">
                  <c:v>5909.8714474822928</c:v>
                </c:pt>
                <c:pt idx="33">
                  <c:v>5918.4558807029171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96-4671-8E22-63A3692D4BC1}"/>
            </c:ext>
          </c:extLst>
        </c:ser>
        <c:ser>
          <c:idx val="1"/>
          <c:order val="2"/>
          <c:tx>
            <c:strRef>
              <c:f>'Talnagögn | Numerical Data'!$E$261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Data'!$H$261:$AV$261</c15:sqref>
                  </c15:fullRef>
                </c:ext>
              </c:extLst>
              <c:f>'Talnagögn | Numerical Data'!$H$261:$AO$261</c:f>
              <c:numCache>
                <c:formatCode>0</c:formatCode>
                <c:ptCount val="34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96-4671-8E22-63A3692D4BC1}"/>
            </c:ext>
          </c:extLst>
        </c:ser>
        <c:ser>
          <c:idx val="3"/>
          <c:order val="3"/>
          <c:tx>
            <c:strRef>
              <c:f>'Talnagögn | Numerical Data'!$E$263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Data'!$H$263:$AV$263</c15:sqref>
                  </c15:fullRef>
                </c:ext>
              </c:extLst>
              <c:f>'Talnagögn | Numerical Data'!$H$263:$AO$263</c:f>
              <c:numCache>
                <c:formatCode>0</c:formatCode>
                <c:ptCount val="34"/>
                <c:pt idx="0">
                  <c:v>807.03925391487917</c:v>
                </c:pt>
                <c:pt idx="1">
                  <c:v>818.51330787629354</c:v>
                </c:pt>
                <c:pt idx="2">
                  <c:v>817.97209358076339</c:v>
                </c:pt>
                <c:pt idx="3">
                  <c:v>815.10366450388108</c:v>
                </c:pt>
                <c:pt idx="4">
                  <c:v>814.66247479859339</c:v>
                </c:pt>
                <c:pt idx="5">
                  <c:v>813.7586198792319</c:v>
                </c:pt>
                <c:pt idx="6">
                  <c:v>816.69011766136418</c:v>
                </c:pt>
                <c:pt idx="7">
                  <c:v>814.65335625727846</c:v>
                </c:pt>
                <c:pt idx="8">
                  <c:v>811.49899148770078</c:v>
                </c:pt>
                <c:pt idx="9">
                  <c:v>807.53413094095072</c:v>
                </c:pt>
                <c:pt idx="10">
                  <c:v>801.84761008269152</c:v>
                </c:pt>
                <c:pt idx="11">
                  <c:v>798.60670819824509</c:v>
                </c:pt>
                <c:pt idx="12">
                  <c:v>793.5386528378034</c:v>
                </c:pt>
                <c:pt idx="13">
                  <c:v>790.77160727796127</c:v>
                </c:pt>
                <c:pt idx="14">
                  <c:v>787.67936555363326</c:v>
                </c:pt>
                <c:pt idx="15">
                  <c:v>782.70664649597597</c:v>
                </c:pt>
                <c:pt idx="16">
                  <c:v>775.93809219452351</c:v>
                </c:pt>
                <c:pt idx="17">
                  <c:v>765.72225939974362</c:v>
                </c:pt>
                <c:pt idx="18">
                  <c:v>757.51799575550922</c:v>
                </c:pt>
                <c:pt idx="19">
                  <c:v>754.53633997660654</c:v>
                </c:pt>
                <c:pt idx="20">
                  <c:v>751.19282232337741</c:v>
                </c:pt>
                <c:pt idx="21">
                  <c:v>742.24847149198297</c:v>
                </c:pt>
                <c:pt idx="22">
                  <c:v>738.81332508302125</c:v>
                </c:pt>
                <c:pt idx="23">
                  <c:v>735.42138600739008</c:v>
                </c:pt>
                <c:pt idx="24">
                  <c:v>732.21470966724371</c:v>
                </c:pt>
                <c:pt idx="25">
                  <c:v>728.89287556941395</c:v>
                </c:pt>
                <c:pt idx="26">
                  <c:v>723.96705145620217</c:v>
                </c:pt>
                <c:pt idx="27">
                  <c:v>720.62625629255945</c:v>
                </c:pt>
                <c:pt idx="28">
                  <c:v>717.08822889343503</c:v>
                </c:pt>
                <c:pt idx="29">
                  <c:v>714.10107761780637</c:v>
                </c:pt>
                <c:pt idx="30">
                  <c:v>711.66980929977797</c:v>
                </c:pt>
                <c:pt idx="31">
                  <c:v>708.64001908521459</c:v>
                </c:pt>
                <c:pt idx="32">
                  <c:v>705.51517967625205</c:v>
                </c:pt>
                <c:pt idx="33">
                  <c:v>702.08172893395476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96-4671-8E22-63A3692D4BC1}"/>
            </c:ext>
          </c:extLst>
        </c:ser>
        <c:ser>
          <c:idx val="5"/>
          <c:order val="4"/>
          <c:tx>
            <c:strRef>
              <c:f>'Talnagögn | Numerical Data'!$E$264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Data'!$H$264:$AV$264</c15:sqref>
                  </c15:fullRef>
                </c:ext>
              </c:extLst>
              <c:f>'Talnagögn | Numerical Data'!$H$264:$AO$264</c:f>
              <c:numCache>
                <c:formatCode>0</c:formatCode>
                <c:ptCount val="34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33.169603181596358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96-4671-8E22-63A3692D4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 val="autoZero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7211703958691911E-3"/>
              <c:y val="0.24260902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48065448736079"/>
          <c:y val="0.30621527777777785"/>
          <c:w val="0.14404877684804113"/>
          <c:h val="0.37581018518518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3.5218981481481483E-2"/>
          <c:w val="0.68470305849074564"/>
          <c:h val="0.846374999999999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Data'!$E$260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Data'!$H$260:$AV$260</c:f>
              <c:numCache>
                <c:formatCode>0</c:formatCode>
                <c:ptCount val="41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4-49A9-B1E3-3173DB96BB09}"/>
            </c:ext>
          </c:extLst>
        </c:ser>
        <c:ser>
          <c:idx val="2"/>
          <c:order val="1"/>
          <c:tx>
            <c:strRef>
              <c:f>'Talnagögn | Numerical Data'!$E$262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Data'!$H$262:$AV$262</c:f>
              <c:numCache>
                <c:formatCode>0</c:formatCode>
                <c:ptCount val="41"/>
                <c:pt idx="0">
                  <c:v>5808.567299901365</c:v>
                </c:pt>
                <c:pt idx="1">
                  <c:v>5798.108276693024</c:v>
                </c:pt>
                <c:pt idx="2">
                  <c:v>5784.9462193150048</c:v>
                </c:pt>
                <c:pt idx="3">
                  <c:v>5795.0389380795477</c:v>
                </c:pt>
                <c:pt idx="4">
                  <c:v>5785.1261647887832</c:v>
                </c:pt>
                <c:pt idx="5">
                  <c:v>5773.046446214571</c:v>
                </c:pt>
                <c:pt idx="6">
                  <c:v>5762.3389557358332</c:v>
                </c:pt>
                <c:pt idx="7">
                  <c:v>5760.3584580144707</c:v>
                </c:pt>
                <c:pt idx="8">
                  <c:v>5762.2125982412854</c:v>
                </c:pt>
                <c:pt idx="9">
                  <c:v>5770.9889745348746</c:v>
                </c:pt>
                <c:pt idx="10">
                  <c:v>5787.6671000300412</c:v>
                </c:pt>
                <c:pt idx="11">
                  <c:v>5797.2680714154385</c:v>
                </c:pt>
                <c:pt idx="12">
                  <c:v>5815.97962721984</c:v>
                </c:pt>
                <c:pt idx="13">
                  <c:v>5815.5657750504479</c:v>
                </c:pt>
                <c:pt idx="14">
                  <c:v>5817.1279396877444</c:v>
                </c:pt>
                <c:pt idx="15">
                  <c:v>5832.1892994846785</c:v>
                </c:pt>
                <c:pt idx="16">
                  <c:v>5883.5428268033929</c:v>
                </c:pt>
                <c:pt idx="17">
                  <c:v>5902.7314730349181</c:v>
                </c:pt>
                <c:pt idx="18">
                  <c:v>5944.753237075548</c:v>
                </c:pt>
                <c:pt idx="19">
                  <c:v>5943.7986166678711</c:v>
                </c:pt>
                <c:pt idx="20">
                  <c:v>5939.5778722804571</c:v>
                </c:pt>
                <c:pt idx="21">
                  <c:v>5935.2455513866707</c:v>
                </c:pt>
                <c:pt idx="22">
                  <c:v>5935.3138386721866</c:v>
                </c:pt>
                <c:pt idx="23">
                  <c:v>5937.8776668750379</c:v>
                </c:pt>
                <c:pt idx="24">
                  <c:v>5938.9102064353428</c:v>
                </c:pt>
                <c:pt idx="25">
                  <c:v>5939.2209913773531</c:v>
                </c:pt>
                <c:pt idx="26">
                  <c:v>5931.4268958443545</c:v>
                </c:pt>
                <c:pt idx="27">
                  <c:v>5926.2445172727867</c:v>
                </c:pt>
                <c:pt idx="28">
                  <c:v>5928.0153573816788</c:v>
                </c:pt>
                <c:pt idx="29">
                  <c:v>5926.7809703483372</c:v>
                </c:pt>
                <c:pt idx="30">
                  <c:v>5922.641318170864</c:v>
                </c:pt>
                <c:pt idx="31">
                  <c:v>5912.242419838768</c:v>
                </c:pt>
                <c:pt idx="32">
                  <c:v>5909.8714474822928</c:v>
                </c:pt>
                <c:pt idx="33">
                  <c:v>5918.4558807029171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4-49A9-B1E3-3173DB96BB09}"/>
            </c:ext>
          </c:extLst>
        </c:ser>
        <c:ser>
          <c:idx val="1"/>
          <c:order val="2"/>
          <c:tx>
            <c:strRef>
              <c:f>'Talnagögn | Numerical Data'!$E$261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Data'!$H$261:$AV$261</c:f>
              <c:numCache>
                <c:formatCode>0</c:formatCode>
                <c:ptCount val="41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84-49A9-B1E3-3173DB96BB09}"/>
            </c:ext>
          </c:extLst>
        </c:ser>
        <c:ser>
          <c:idx val="3"/>
          <c:order val="3"/>
          <c:tx>
            <c:strRef>
              <c:f>'Talnagögn | Numerical Data'!$E$263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Data'!$H$263:$AV$263</c:f>
              <c:numCache>
                <c:formatCode>0</c:formatCode>
                <c:ptCount val="41"/>
                <c:pt idx="0">
                  <c:v>807.03925391487917</c:v>
                </c:pt>
                <c:pt idx="1">
                  <c:v>818.51330787629354</c:v>
                </c:pt>
                <c:pt idx="2">
                  <c:v>817.97209358076339</c:v>
                </c:pt>
                <c:pt idx="3">
                  <c:v>815.10366450388108</c:v>
                </c:pt>
                <c:pt idx="4">
                  <c:v>814.66247479859339</c:v>
                </c:pt>
                <c:pt idx="5">
                  <c:v>813.7586198792319</c:v>
                </c:pt>
                <c:pt idx="6">
                  <c:v>816.69011766136418</c:v>
                </c:pt>
                <c:pt idx="7">
                  <c:v>814.65335625727846</c:v>
                </c:pt>
                <c:pt idx="8">
                  <c:v>811.49899148770078</c:v>
                </c:pt>
                <c:pt idx="9">
                  <c:v>807.53413094095072</c:v>
                </c:pt>
                <c:pt idx="10">
                  <c:v>801.84761008269152</c:v>
                </c:pt>
                <c:pt idx="11">
                  <c:v>798.60670819824509</c:v>
                </c:pt>
                <c:pt idx="12">
                  <c:v>793.5386528378034</c:v>
                </c:pt>
                <c:pt idx="13">
                  <c:v>790.77160727796127</c:v>
                </c:pt>
                <c:pt idx="14">
                  <c:v>787.67936555363326</c:v>
                </c:pt>
                <c:pt idx="15">
                  <c:v>782.70664649597597</c:v>
                </c:pt>
                <c:pt idx="16">
                  <c:v>775.93809219452351</c:v>
                </c:pt>
                <c:pt idx="17">
                  <c:v>765.72225939974362</c:v>
                </c:pt>
                <c:pt idx="18">
                  <c:v>757.51799575550922</c:v>
                </c:pt>
                <c:pt idx="19">
                  <c:v>754.53633997660654</c:v>
                </c:pt>
                <c:pt idx="20">
                  <c:v>751.19282232337741</c:v>
                </c:pt>
                <c:pt idx="21">
                  <c:v>742.24847149198297</c:v>
                </c:pt>
                <c:pt idx="22">
                  <c:v>738.81332508302125</c:v>
                </c:pt>
                <c:pt idx="23">
                  <c:v>735.42138600739008</c:v>
                </c:pt>
                <c:pt idx="24">
                  <c:v>732.21470966724371</c:v>
                </c:pt>
                <c:pt idx="25">
                  <c:v>728.89287556941395</c:v>
                </c:pt>
                <c:pt idx="26">
                  <c:v>723.96705145620217</c:v>
                </c:pt>
                <c:pt idx="27">
                  <c:v>720.62625629255945</c:v>
                </c:pt>
                <c:pt idx="28">
                  <c:v>717.08822889343503</c:v>
                </c:pt>
                <c:pt idx="29">
                  <c:v>714.10107761780637</c:v>
                </c:pt>
                <c:pt idx="30">
                  <c:v>711.66980929977797</c:v>
                </c:pt>
                <c:pt idx="31">
                  <c:v>708.64001908521459</c:v>
                </c:pt>
                <c:pt idx="32">
                  <c:v>705.51517967625205</c:v>
                </c:pt>
                <c:pt idx="33">
                  <c:v>702.08172893395476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84-49A9-B1E3-3173DB96BB09}"/>
            </c:ext>
          </c:extLst>
        </c:ser>
        <c:ser>
          <c:idx val="5"/>
          <c:order val="4"/>
          <c:tx>
            <c:strRef>
              <c:f>'Talnagögn | Numerical Data'!$E$264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Data'!$H$264:$AV$264</c:f>
              <c:numCache>
                <c:formatCode>0</c:formatCode>
                <c:ptCount val="41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33.169603181596358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84-49A9-B1E3-3173DB96BB09}"/>
            </c:ext>
          </c:extLst>
        </c:ser>
        <c:ser>
          <c:idx val="4"/>
          <c:order val="5"/>
          <c:tx>
            <c:v>Forestry WEM</c:v>
          </c:tx>
          <c:spPr>
            <a:solidFill>
              <a:schemeClr val="accent3">
                <a:alpha val="20000"/>
              </a:scheme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9D84-49A9-B1E3-3173DB96BB0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Data'!$H$268:$BU$268</c:f>
              <c:numCache>
                <c:formatCode>0</c:formatCode>
                <c:ptCount val="66"/>
                <c:pt idx="33">
                  <c:v>-553.69612674802886</c:v>
                </c:pt>
                <c:pt idx="34">
                  <c:v>-548.98804168208767</c:v>
                </c:pt>
                <c:pt idx="35">
                  <c:v>-563.86874949911191</c:v>
                </c:pt>
                <c:pt idx="36">
                  <c:v>-582.05188080455719</c:v>
                </c:pt>
                <c:pt idx="37">
                  <c:v>-602.08454630966605</c:v>
                </c:pt>
                <c:pt idx="38">
                  <c:v>-625.17238211862377</c:v>
                </c:pt>
                <c:pt idx="39">
                  <c:v>-651.37901684439203</c:v>
                </c:pt>
                <c:pt idx="40">
                  <c:v>-677.01960892627744</c:v>
                </c:pt>
                <c:pt idx="41">
                  <c:v>-707.2088143571566</c:v>
                </c:pt>
                <c:pt idx="42">
                  <c:v>-739.40279433922387</c:v>
                </c:pt>
                <c:pt idx="43">
                  <c:v>-776.34808185846487</c:v>
                </c:pt>
                <c:pt idx="44">
                  <c:v>-815.3837994147234</c:v>
                </c:pt>
                <c:pt idx="45">
                  <c:v>-853.11427896222949</c:v>
                </c:pt>
                <c:pt idx="46">
                  <c:v>-897.55846825001834</c:v>
                </c:pt>
                <c:pt idx="47">
                  <c:v>-943.27226102375448</c:v>
                </c:pt>
                <c:pt idx="48">
                  <c:v>-990.47937781359042</c:v>
                </c:pt>
                <c:pt idx="49">
                  <c:v>-1041.8517947895573</c:v>
                </c:pt>
                <c:pt idx="50">
                  <c:v>-1093.0216366569603</c:v>
                </c:pt>
                <c:pt idx="51">
                  <c:v>-1149.8708226271704</c:v>
                </c:pt>
                <c:pt idx="52">
                  <c:v>-1207.6023359050159</c:v>
                </c:pt>
                <c:pt idx="53">
                  <c:v>-1270.2965527372173</c:v>
                </c:pt>
                <c:pt idx="54">
                  <c:v>-1340.0128495860249</c:v>
                </c:pt>
                <c:pt idx="55">
                  <c:v>-1406.4827706837609</c:v>
                </c:pt>
                <c:pt idx="56">
                  <c:v>-1483.6677201425821</c:v>
                </c:pt>
                <c:pt idx="57">
                  <c:v>-1562.6731418497966</c:v>
                </c:pt>
                <c:pt idx="58">
                  <c:v>-1642.3378336028813</c:v>
                </c:pt>
                <c:pt idx="59">
                  <c:v>-1725.8067612564068</c:v>
                </c:pt>
                <c:pt idx="60">
                  <c:v>-1810.331326276882</c:v>
                </c:pt>
                <c:pt idx="61">
                  <c:v>-1900.6964094235043</c:v>
                </c:pt>
                <c:pt idx="62">
                  <c:v>-1986.4179372012429</c:v>
                </c:pt>
                <c:pt idx="63">
                  <c:v>-2074.8129906425515</c:v>
                </c:pt>
                <c:pt idx="64">
                  <c:v>-2167.669271317282</c:v>
                </c:pt>
                <c:pt idx="65">
                  <c:v>-2257.1864190459032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84-49A9-B1E3-3173DB96BB09}"/>
            </c:ext>
          </c:extLst>
        </c:ser>
        <c:ser>
          <c:idx val="7"/>
          <c:order val="6"/>
          <c:tx>
            <c:v>Mólendi WEM</c:v>
          </c:tx>
          <c:spPr>
            <a:solidFill>
              <a:schemeClr val="accent5">
                <a:alpha val="30196"/>
              </a:scheme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9D84-49A9-B1E3-3173DB96BB0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Data'!$H$270:$BU$270</c:f>
              <c:numCache>
                <c:formatCode>0</c:formatCode>
                <c:ptCount val="66"/>
                <c:pt idx="33">
                  <c:v>5918.4558807029171</c:v>
                </c:pt>
                <c:pt idx="34">
                  <c:v>5912.3284131231048</c:v>
                </c:pt>
                <c:pt idx="35">
                  <c:v>5888.2332403040964</c:v>
                </c:pt>
                <c:pt idx="36">
                  <c:v>5863.4762218226133</c:v>
                </c:pt>
                <c:pt idx="37">
                  <c:v>5840.412091049905</c:v>
                </c:pt>
                <c:pt idx="38">
                  <c:v>5817.7093786903733</c:v>
                </c:pt>
                <c:pt idx="39">
                  <c:v>5794.7318142532959</c:v>
                </c:pt>
                <c:pt idx="40">
                  <c:v>5773.9472010384816</c:v>
                </c:pt>
                <c:pt idx="41">
                  <c:v>5753.0519454942414</c:v>
                </c:pt>
                <c:pt idx="42">
                  <c:v>5732.9706679689552</c:v>
                </c:pt>
                <c:pt idx="43">
                  <c:v>5716.5229917140368</c:v>
                </c:pt>
                <c:pt idx="44">
                  <c:v>5705.7447898867986</c:v>
                </c:pt>
                <c:pt idx="45">
                  <c:v>5700.9746669331016</c:v>
                </c:pt>
                <c:pt idx="46">
                  <c:v>5696.215560302142</c:v>
                </c:pt>
                <c:pt idx="47">
                  <c:v>5723.8388568872051</c:v>
                </c:pt>
                <c:pt idx="48">
                  <c:v>5718.1803134978773</c:v>
                </c:pt>
                <c:pt idx="49">
                  <c:v>5712.5896458624084</c:v>
                </c:pt>
                <c:pt idx="50">
                  <c:v>5707.8741386826368</c:v>
                </c:pt>
                <c:pt idx="51">
                  <c:v>5695.77399247838</c:v>
                </c:pt>
                <c:pt idx="52">
                  <c:v>5682.0996197473969</c:v>
                </c:pt>
                <c:pt idx="53">
                  <c:v>5666.5038749148471</c:v>
                </c:pt>
                <c:pt idx="54">
                  <c:v>5651.8336592087608</c:v>
                </c:pt>
                <c:pt idx="55">
                  <c:v>5638.1641355026768</c:v>
                </c:pt>
                <c:pt idx="56">
                  <c:v>5624.2275097965921</c:v>
                </c:pt>
                <c:pt idx="57">
                  <c:v>5609.8889770905053</c:v>
                </c:pt>
                <c:pt idx="58">
                  <c:v>5596.2123473844204</c:v>
                </c:pt>
                <c:pt idx="59">
                  <c:v>5581.0388596783341</c:v>
                </c:pt>
                <c:pt idx="60">
                  <c:v>5560.4259170722507</c:v>
                </c:pt>
                <c:pt idx="61">
                  <c:v>5540.3917372661654</c:v>
                </c:pt>
                <c:pt idx="62">
                  <c:v>5522.1108166600798</c:v>
                </c:pt>
                <c:pt idx="63">
                  <c:v>5502.1854840539927</c:v>
                </c:pt>
                <c:pt idx="64">
                  <c:v>5485.5431234479092</c:v>
                </c:pt>
                <c:pt idx="65">
                  <c:v>5470.8898576418233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84-49A9-B1E3-3173DB96BB09}"/>
            </c:ext>
          </c:extLst>
        </c:ser>
        <c:ser>
          <c:idx val="6"/>
          <c:order val="7"/>
          <c:tx>
            <c:v>Ræktað land WEM</c:v>
          </c:tx>
          <c:spPr>
            <a:solidFill>
              <a:schemeClr val="bg2">
                <a:lumMod val="60000"/>
                <a:lumOff val="40000"/>
                <a:alpha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Data'!$H$269:$BU$269</c:f>
              <c:numCache>
                <c:formatCode>0</c:formatCode>
                <c:ptCount val="66"/>
                <c:pt idx="33">
                  <c:v>1887.3239808308297</c:v>
                </c:pt>
                <c:pt idx="34">
                  <c:v>1904.8811133888016</c:v>
                </c:pt>
                <c:pt idx="35">
                  <c:v>1922.4382459469305</c:v>
                </c:pt>
                <c:pt idx="36">
                  <c:v>1939.9953785050595</c:v>
                </c:pt>
                <c:pt idx="37">
                  <c:v>1957.5525110631884</c:v>
                </c:pt>
                <c:pt idx="38">
                  <c:v>1975.1096436213172</c:v>
                </c:pt>
                <c:pt idx="39">
                  <c:v>1991.8601497948134</c:v>
                </c:pt>
                <c:pt idx="40">
                  <c:v>2008.6106559683099</c:v>
                </c:pt>
                <c:pt idx="41">
                  <c:v>2025.3611621418061</c:v>
                </c:pt>
                <c:pt idx="42">
                  <c:v>2042.1116683153025</c:v>
                </c:pt>
                <c:pt idx="43">
                  <c:v>2058.8621744887987</c:v>
                </c:pt>
                <c:pt idx="44">
                  <c:v>2075.612680662296</c:v>
                </c:pt>
                <c:pt idx="45">
                  <c:v>2092.363186835792</c:v>
                </c:pt>
                <c:pt idx="46">
                  <c:v>2109.113693009288</c:v>
                </c:pt>
                <c:pt idx="47">
                  <c:v>2125.8641991827849</c:v>
                </c:pt>
                <c:pt idx="48">
                  <c:v>2142.6147053562809</c:v>
                </c:pt>
                <c:pt idx="49">
                  <c:v>2159.3652115297773</c:v>
                </c:pt>
                <c:pt idx="50">
                  <c:v>2176.1157177032737</c:v>
                </c:pt>
                <c:pt idx="51">
                  <c:v>2192.8662238767706</c:v>
                </c:pt>
                <c:pt idx="52">
                  <c:v>2209.6167300502671</c:v>
                </c:pt>
                <c:pt idx="53">
                  <c:v>2226.3672362237635</c:v>
                </c:pt>
                <c:pt idx="54">
                  <c:v>2243.1177423972599</c:v>
                </c:pt>
                <c:pt idx="55">
                  <c:v>2259.8682485707564</c:v>
                </c:pt>
                <c:pt idx="56">
                  <c:v>2276.6187547442523</c:v>
                </c:pt>
                <c:pt idx="57">
                  <c:v>2293.3692609177488</c:v>
                </c:pt>
                <c:pt idx="58">
                  <c:v>2310.1197670912452</c:v>
                </c:pt>
                <c:pt idx="59">
                  <c:v>2326.8702732647421</c:v>
                </c:pt>
                <c:pt idx="60">
                  <c:v>2343.6207794382385</c:v>
                </c:pt>
                <c:pt idx="61">
                  <c:v>2360.3712856117349</c:v>
                </c:pt>
                <c:pt idx="62">
                  <c:v>2377.1217917852318</c:v>
                </c:pt>
                <c:pt idx="63">
                  <c:v>2393.8722979587278</c:v>
                </c:pt>
                <c:pt idx="64">
                  <c:v>2410.6228041322242</c:v>
                </c:pt>
                <c:pt idx="65">
                  <c:v>2427.3733103057207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84-49A9-B1E3-3173DB96BB09}"/>
            </c:ext>
          </c:extLst>
        </c:ser>
        <c:ser>
          <c:idx val="8"/>
          <c:order val="8"/>
          <c:tx>
            <c:v>Votlendi WEM</c:v>
          </c:tx>
          <c:spPr>
            <a:solidFill>
              <a:srgbClr val="0073B4">
                <a:alpha val="20000"/>
              </a:srgb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Data'!$H$271:$BU$271</c:f>
              <c:numCache>
                <c:formatCode>0</c:formatCode>
                <c:ptCount val="66"/>
                <c:pt idx="33">
                  <c:v>702.08172893395476</c:v>
                </c:pt>
                <c:pt idx="34">
                  <c:v>698.67710451569837</c:v>
                </c:pt>
                <c:pt idx="35">
                  <c:v>697.44293344006928</c:v>
                </c:pt>
                <c:pt idx="36">
                  <c:v>696.20876236443996</c:v>
                </c:pt>
                <c:pt idx="37">
                  <c:v>694.48336626686944</c:v>
                </c:pt>
                <c:pt idx="38">
                  <c:v>693.24919519123989</c:v>
                </c:pt>
                <c:pt idx="39">
                  <c:v>691.83054753294937</c:v>
                </c:pt>
                <c:pt idx="40">
                  <c:v>690.53533245732001</c:v>
                </c:pt>
                <c:pt idx="41">
                  <c:v>689.23689071502417</c:v>
                </c:pt>
                <c:pt idx="42">
                  <c:v>687.94167563939504</c:v>
                </c:pt>
                <c:pt idx="43">
                  <c:v>686.64646056376557</c:v>
                </c:pt>
                <c:pt idx="44">
                  <c:v>685.23172887279725</c:v>
                </c:pt>
                <c:pt idx="45">
                  <c:v>683.93651379716789</c:v>
                </c:pt>
                <c:pt idx="46">
                  <c:v>682.63204973653865</c:v>
                </c:pt>
                <c:pt idx="47">
                  <c:v>681.3368346609094</c:v>
                </c:pt>
                <c:pt idx="48">
                  <c:v>680.04161958528005</c:v>
                </c:pt>
                <c:pt idx="49">
                  <c:v>678.7464045096508</c:v>
                </c:pt>
                <c:pt idx="50">
                  <c:v>677.4511894340219</c:v>
                </c:pt>
                <c:pt idx="51">
                  <c:v>676.15597435839231</c:v>
                </c:pt>
                <c:pt idx="52">
                  <c:v>674.86075928276296</c:v>
                </c:pt>
                <c:pt idx="53">
                  <c:v>673.56554420713405</c:v>
                </c:pt>
                <c:pt idx="54">
                  <c:v>672.2703291315047</c:v>
                </c:pt>
                <c:pt idx="55">
                  <c:v>670.97511405587511</c:v>
                </c:pt>
                <c:pt idx="56">
                  <c:v>669.67989898024598</c:v>
                </c:pt>
                <c:pt idx="57">
                  <c:v>668.38468390461685</c:v>
                </c:pt>
                <c:pt idx="58">
                  <c:v>667.08946882898772</c:v>
                </c:pt>
                <c:pt idx="59">
                  <c:v>665.79425375335848</c:v>
                </c:pt>
                <c:pt idx="60">
                  <c:v>664.49903867772923</c:v>
                </c:pt>
                <c:pt idx="61">
                  <c:v>663.20382360209987</c:v>
                </c:pt>
                <c:pt idx="62">
                  <c:v>661.90860852647074</c:v>
                </c:pt>
                <c:pt idx="63">
                  <c:v>660.6133934508415</c:v>
                </c:pt>
                <c:pt idx="64">
                  <c:v>659.31817837521203</c:v>
                </c:pt>
                <c:pt idx="65">
                  <c:v>658.0229632995829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84-49A9-B1E3-3173DB96BB09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Data'!$H$272:$BU$272</c:f>
              <c:numCache>
                <c:formatCode>0</c:formatCode>
                <c:ptCount val="66"/>
                <c:pt idx="33">
                  <c:v>30.845585397018112</c:v>
                </c:pt>
                <c:pt idx="34">
                  <c:v>35.557848980364724</c:v>
                </c:pt>
                <c:pt idx="35">
                  <c:v>34.74687975625875</c:v>
                </c:pt>
                <c:pt idx="36">
                  <c:v>34.88666458517946</c:v>
                </c:pt>
                <c:pt idx="37">
                  <c:v>33.85326857310065</c:v>
                </c:pt>
                <c:pt idx="38">
                  <c:v>34.018409590683405</c:v>
                </c:pt>
                <c:pt idx="39">
                  <c:v>32.991343334885642</c:v>
                </c:pt>
                <c:pt idx="40">
                  <c:v>34.592016513448471</c:v>
                </c:pt>
                <c:pt idx="41">
                  <c:v>34.641029559126764</c:v>
                </c:pt>
                <c:pt idx="42">
                  <c:v>35.998671825444035</c:v>
                </c:pt>
                <c:pt idx="43">
                  <c:v>36.395587364439962</c:v>
                </c:pt>
                <c:pt idx="44">
                  <c:v>37.752885196004172</c:v>
                </c:pt>
                <c:pt idx="45">
                  <c:v>38.081751209809227</c:v>
                </c:pt>
                <c:pt idx="46">
                  <c:v>39.060592246542001</c:v>
                </c:pt>
                <c:pt idx="47">
                  <c:v>39.265769845741488</c:v>
                </c:pt>
                <c:pt idx="48">
                  <c:v>40.336792558086017</c:v>
                </c:pt>
                <c:pt idx="49">
                  <c:v>39.783525904284943</c:v>
                </c:pt>
                <c:pt idx="50">
                  <c:v>39.765483086159293</c:v>
                </c:pt>
                <c:pt idx="51">
                  <c:v>38.781443935187781</c:v>
                </c:pt>
                <c:pt idx="52">
                  <c:v>38.157887231044697</c:v>
                </c:pt>
                <c:pt idx="53">
                  <c:v>37.647231945939893</c:v>
                </c:pt>
                <c:pt idx="54">
                  <c:v>36.68359852633057</c:v>
                </c:pt>
                <c:pt idx="55">
                  <c:v>35.930948571763111</c:v>
                </c:pt>
                <c:pt idx="56">
                  <c:v>34.574065850800253</c:v>
                </c:pt>
                <c:pt idx="57">
                  <c:v>32.314409811318001</c:v>
                </c:pt>
                <c:pt idx="58">
                  <c:v>32.655567106788112</c:v>
                </c:pt>
                <c:pt idx="59">
                  <c:v>30.0098678923232</c:v>
                </c:pt>
                <c:pt idx="60">
                  <c:v>30.303934325002047</c:v>
                </c:pt>
                <c:pt idx="61">
                  <c:v>27.440186050198463</c:v>
                </c:pt>
                <c:pt idx="62">
                  <c:v>28.056277092252458</c:v>
                </c:pt>
                <c:pt idx="63">
                  <c:v>25.312964282808935</c:v>
                </c:pt>
                <c:pt idx="64">
                  <c:v>24.93736906238064</c:v>
                </c:pt>
                <c:pt idx="65">
                  <c:v>22.718380074227753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D84-49A9-B1E3-3173DB96B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10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9.6432894074769088E-4"/>
              <c:y val="0.225293750000000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80695130077652211"/>
          <c:y val="0.31503472222222223"/>
          <c:w val="0.15332503773815837"/>
          <c:h val="0.38168981481481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568619791666673E-2"/>
          <c:y val="3.8217592592592595E-2"/>
          <c:w val="0.63757706064345709"/>
          <c:h val="0.8750083333333333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Data'!$D$283</c:f>
              <c:strCache>
                <c:ptCount val="1"/>
                <c:pt idx="0">
                  <c:v>Urðun úrgangs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Data'!$H$283:$AV$283</c15:sqref>
                  </c15:fullRef>
                </c:ext>
              </c:extLst>
              <c:f>'Talnagögn | Numerical Data'!$H$283:$AO$283</c:f>
              <c:numCache>
                <c:formatCode>0</c:formatCode>
                <c:ptCount val="34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229.1106888659962</c:v>
                </c:pt>
                <c:pt idx="31">
                  <c:v>225.01508866447509</c:v>
                </c:pt>
                <c:pt idx="32">
                  <c:v>214.74507863588011</c:v>
                </c:pt>
                <c:pt idx="33">
                  <c:v>201.26070771553427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64-4EBF-9AB9-0639239E125A}"/>
            </c:ext>
          </c:extLst>
        </c:ser>
        <c:ser>
          <c:idx val="3"/>
          <c:order val="1"/>
          <c:tx>
            <c:strRef>
              <c:f>'Talnagögn | Numerical Data'!$D$286</c:f>
              <c:strCache>
                <c:ptCount val="1"/>
                <c:pt idx="0">
                  <c:v>Meðhöndlun skólps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Data'!$H$286:$AV$286</c15:sqref>
                  </c15:fullRef>
                </c:ext>
              </c:extLst>
              <c:f>'Talnagögn | Numerical Data'!$H$286:$AO$286</c:f>
              <c:numCache>
                <c:formatCode>0</c:formatCode>
                <c:ptCount val="34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64-4EBF-9AB9-0639239E125A}"/>
            </c:ext>
          </c:extLst>
        </c:ser>
        <c:ser>
          <c:idx val="2"/>
          <c:order val="2"/>
          <c:tx>
            <c:strRef>
              <c:f>'Talnagögn | Numerical Data'!$D$285</c:f>
              <c:strCache>
                <c:ptCount val="1"/>
                <c:pt idx="0">
                  <c:v>Brennsla og opinn bruni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Data'!$H$285:$AV$285</c15:sqref>
                  </c15:fullRef>
                </c:ext>
              </c:extLst>
              <c:f>'Talnagögn | Numerical Data'!$H$285:$AO$285</c:f>
              <c:numCache>
                <c:formatCode>0</c:formatCode>
                <c:ptCount val="34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64-4EBF-9AB9-0639239E125A}"/>
            </c:ext>
          </c:extLst>
        </c:ser>
        <c:ser>
          <c:idx val="1"/>
          <c:order val="3"/>
          <c:tx>
            <c:strRef>
              <c:f>'Talnagögn | Numerical Data'!$D$284</c:f>
              <c:strCache>
                <c:ptCount val="1"/>
                <c:pt idx="0">
                  <c:v>Jarðgerð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Data'!$H$284:$AV$284</c15:sqref>
                  </c15:fullRef>
                </c:ext>
              </c:extLst>
              <c:f>'Talnagögn | Numerical Data'!$H$284:$AO$284</c:f>
              <c:numCache>
                <c:formatCode>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0.35119999999999996</c:v>
                </c:pt>
                <c:pt idx="6" formatCode="0.00">
                  <c:v>0.35119999999999996</c:v>
                </c:pt>
                <c:pt idx="7" formatCode="0.00">
                  <c:v>0.35119999999999996</c:v>
                </c:pt>
                <c:pt idx="8" formatCode="0.00">
                  <c:v>0.35119999999999996</c:v>
                </c:pt>
                <c:pt idx="9" formatCode="0.00">
                  <c:v>0.35119999999999996</c:v>
                </c:pt>
                <c:pt idx="10" formatCode="0.00">
                  <c:v>0.35119999999999996</c:v>
                </c:pt>
                <c:pt idx="11" formatCode="0.00">
                  <c:v>0.35119999999999996</c:v>
                </c:pt>
                <c:pt idx="12" formatCode="0.00">
                  <c:v>0.35119999999999996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1.4047999999999998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64-4EBF-9AB9-0639239E1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7402936"/>
        <c:axId val="1227403296"/>
      </c:bar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9617127676199408E-3"/>
              <c:y val="9.613194444444446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84302891967113"/>
          <c:y val="0.34320833333333334"/>
          <c:w val="0.21537552247372491"/>
          <c:h val="0.310643518518518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4100422673687429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rgbClr val="85509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Data'!$H$161:$AV$161</c:f>
              <c:numCache>
                <c:formatCode>0</c:formatCode>
                <c:ptCount val="41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C-424B-9D15-1BC535320E43}"/>
            </c:ext>
          </c:extLst>
        </c:ser>
        <c:ser>
          <c:idx val="5"/>
          <c:order val="1"/>
          <c:tx>
            <c:v>Sviðsmynd með núgildandi aðgerðum</c:v>
          </c:tx>
          <c:spPr>
            <a:ln>
              <a:solidFill>
                <a:srgbClr val="85509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Data'!$H$171:$BU$171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686.91262824532726</c:v>
                </c:pt>
                <c:pt idx="36">
                  <c:v>685.00713386939856</c:v>
                </c:pt>
                <c:pt idx="37">
                  <c:v>683.08321847839375</c:v>
                </c:pt>
                <c:pt idx="38">
                  <c:v>681.1419825018005</c:v>
                </c:pt>
                <c:pt idx="39">
                  <c:v>678.28992268559182</c:v>
                </c:pt>
                <c:pt idx="40">
                  <c:v>675.57364650219574</c:v>
                </c:pt>
                <c:pt idx="41">
                  <c:v>673.18473962046653</c:v>
                </c:pt>
                <c:pt idx="42">
                  <c:v>671.47007737838976</c:v>
                </c:pt>
                <c:pt idx="43">
                  <c:v>669.75484812820207</c:v>
                </c:pt>
                <c:pt idx="44">
                  <c:v>667.82757525885449</c:v>
                </c:pt>
                <c:pt idx="45">
                  <c:v>665.75152396977194</c:v>
                </c:pt>
                <c:pt idx="46">
                  <c:v>663.49434448963939</c:v>
                </c:pt>
                <c:pt idx="47">
                  <c:v>660.71153493277609</c:v>
                </c:pt>
                <c:pt idx="48">
                  <c:v>657.40376523039185</c:v>
                </c:pt>
                <c:pt idx="49">
                  <c:v>654.56401178553119</c:v>
                </c:pt>
                <c:pt idx="50">
                  <c:v>651.73800951596172</c:v>
                </c:pt>
                <c:pt idx="51">
                  <c:v>648.96663361866604</c:v>
                </c:pt>
                <c:pt idx="52">
                  <c:v>646.30043293715232</c:v>
                </c:pt>
                <c:pt idx="53">
                  <c:v>643.70447353864677</c:v>
                </c:pt>
                <c:pt idx="54">
                  <c:v>641.40929717116126</c:v>
                </c:pt>
                <c:pt idx="55">
                  <c:v>639.72696430130713</c:v>
                </c:pt>
                <c:pt idx="56">
                  <c:v>638.05065398418458</c:v>
                </c:pt>
                <c:pt idx="57">
                  <c:v>636.17993979216612</c:v>
                </c:pt>
                <c:pt idx="58">
                  <c:v>634.17146003612959</c:v>
                </c:pt>
                <c:pt idx="59">
                  <c:v>632.01303482581886</c:v>
                </c:pt>
                <c:pt idx="60">
                  <c:v>629.38634554611258</c:v>
                </c:pt>
                <c:pt idx="61">
                  <c:v>626.23884188892998</c:v>
                </c:pt>
                <c:pt idx="62">
                  <c:v>623.57308256006229</c:v>
                </c:pt>
                <c:pt idx="63">
                  <c:v>620.87221858419036</c:v>
                </c:pt>
                <c:pt idx="64">
                  <c:v>618.27457889114214</c:v>
                </c:pt>
                <c:pt idx="65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EC-424B-9D15-1BC535320E43}"/>
            </c:ext>
          </c:extLst>
        </c:ser>
        <c:ser>
          <c:idx val="0"/>
          <c:order val="2"/>
          <c:tx>
            <c:v>Sviðsmynd með viðbótaraðgerðum</c:v>
          </c:tx>
          <c:spPr>
            <a:ln>
              <a:solidFill>
                <a:srgbClr val="855092"/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Data'!$H$181:$BU$181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684.39084094427733</c:v>
                </c:pt>
                <c:pt idx="36">
                  <c:v>679.977774518253</c:v>
                </c:pt>
                <c:pt idx="37">
                  <c:v>675.5601764435429</c:v>
                </c:pt>
                <c:pt idx="38">
                  <c:v>671.13904996044062</c:v>
                </c:pt>
                <c:pt idx="39">
                  <c:v>665.82038686401393</c:v>
                </c:pt>
                <c:pt idx="40">
                  <c:v>660.65089187941453</c:v>
                </c:pt>
                <c:pt idx="41">
                  <c:v>658.30115982060272</c:v>
                </c:pt>
                <c:pt idx="42">
                  <c:v>656.6245026880398</c:v>
                </c:pt>
                <c:pt idx="43">
                  <c:v>654.94645372052605</c:v>
                </c:pt>
                <c:pt idx="44">
                  <c:v>653.05685169408321</c:v>
                </c:pt>
                <c:pt idx="45">
                  <c:v>651.01798393000922</c:v>
                </c:pt>
                <c:pt idx="46">
                  <c:v>648.79849290071377</c:v>
                </c:pt>
                <c:pt idx="47">
                  <c:v>646.0536276611432</c:v>
                </c:pt>
                <c:pt idx="48">
                  <c:v>642.78467152764529</c:v>
                </c:pt>
                <c:pt idx="49">
                  <c:v>639.98224920032169</c:v>
                </c:pt>
                <c:pt idx="50">
                  <c:v>637.19355790137786</c:v>
                </c:pt>
                <c:pt idx="51">
                  <c:v>634.45881308636012</c:v>
                </c:pt>
                <c:pt idx="52">
                  <c:v>631.82909868962429</c:v>
                </c:pt>
                <c:pt idx="53">
                  <c:v>629.26900041579222</c:v>
                </c:pt>
                <c:pt idx="54">
                  <c:v>627.00925076788917</c:v>
                </c:pt>
                <c:pt idx="55">
                  <c:v>625.36043425133062</c:v>
                </c:pt>
                <c:pt idx="56">
                  <c:v>623.71781045901162</c:v>
                </c:pt>
                <c:pt idx="57">
                  <c:v>621.88044009776252</c:v>
                </c:pt>
                <c:pt idx="58">
                  <c:v>619.9057852488138</c:v>
                </c:pt>
                <c:pt idx="59">
                  <c:v>617.78080133245157</c:v>
                </c:pt>
                <c:pt idx="60">
                  <c:v>615.18872503946363</c:v>
                </c:pt>
                <c:pt idx="61">
                  <c:v>612.07620312580718</c:v>
                </c:pt>
                <c:pt idx="62">
                  <c:v>609.44455703672907</c:v>
                </c:pt>
                <c:pt idx="63">
                  <c:v>606.77734377384138</c:v>
                </c:pt>
                <c:pt idx="64">
                  <c:v>604.21326892507591</c:v>
                </c:pt>
                <c:pt idx="65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EC-424B-9D15-1BC535320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25729349075398"/>
          <c:y val="0.30376620370370372"/>
          <c:w val="0.22476874999999999"/>
          <c:h val="0.40128703703703705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Iceland's</a:t>
            </a:r>
          </a:p>
          <a:p>
            <a:pPr>
              <a:defRPr sz="155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Emissions in</a:t>
            </a:r>
          </a:p>
          <a:p>
            <a:pPr>
              <a:defRPr sz="155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2023 according</a:t>
            </a:r>
          </a:p>
          <a:p>
            <a:pPr>
              <a:defRPr sz="155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to Obligations</a:t>
            </a:r>
          </a:p>
        </c:rich>
      </c:tx>
      <c:layout>
        <c:manualLayout>
          <c:xMode val="edge"/>
          <c:yMode val="edge"/>
          <c:x val="0.41923543249308581"/>
          <c:y val="0.387529014536268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4628515625"/>
          <c:y val="6.3361111111111118E-2"/>
          <c:w val="0.49759947916666669"/>
          <c:h val="0.88462129629629627"/>
        </c:manualLayout>
      </c:layout>
      <c:doughnutChart>
        <c:varyColors val="1"/>
        <c:ser>
          <c:idx val="0"/>
          <c:order val="0"/>
          <c:spPr>
            <a:solidFill>
              <a:schemeClr val="accent4"/>
            </a:solidFill>
          </c:spPr>
          <c:dPt>
            <c:idx val="0"/>
            <c:bubble3D val="0"/>
            <c:spPr>
              <a:solidFill>
                <a:srgbClr val="C9689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B2D-43B6-B502-27A8BA6E7A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B2D-43B6-B502-27A8BA6E7AD6}"/>
              </c:ext>
            </c:extLst>
          </c:dPt>
          <c:dPt>
            <c:idx val="2"/>
            <c:bubble3D val="0"/>
            <c:spPr>
              <a:solidFill>
                <a:srgbClr val="23A5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B2D-43B6-B502-27A8BA6E7AD6}"/>
              </c:ext>
            </c:extLst>
          </c:dPt>
          <c:dPt>
            <c:idx val="3"/>
            <c:bubble3D val="0"/>
            <c:spPr>
              <a:solidFill>
                <a:srgbClr val="63A28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B2D-43B6-B502-27A8BA6E7AD6}"/>
              </c:ext>
            </c:extLst>
          </c:dPt>
          <c:dLbls>
            <c:dLbl>
              <c:idx val="0"/>
              <c:layout>
                <c:manualLayout>
                  <c:x val="0.22068919711180454"/>
                  <c:y val="-0.17377830279226961"/>
                </c:manualLayout>
              </c:layout>
              <c:tx>
                <c:rich>
                  <a:bodyPr/>
                  <a:lstStyle/>
                  <a:p>
                    <a:fld id="{424848FA-3AB3-4737-AA95-08FE969CDD7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0C8A927F-9EBE-4003-BBF3-6A13C4266C70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B23237A6-2A70-4471-9A19-35A80DA9FF4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905762594292833"/>
                      <c:h val="0.214119675925925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B2D-43B6-B502-27A8BA6E7AD6}"/>
                </c:ext>
              </c:extLst>
            </c:dLbl>
            <c:dLbl>
              <c:idx val="1"/>
              <c:layout>
                <c:manualLayout>
                  <c:x val="0.20474601722406391"/>
                  <c:y val="-5.177769586269049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2FCE3EF-2A33-45CF-B05F-A235AD4FFA99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6B233EE-E5EA-415A-8811-F3CE1D77E8E9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AC2B299-39E8-4FC8-AB28-FBF5DACC10C2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552842018472138"/>
                      <c:h val="0.1745194444444444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B2D-43B6-B502-27A8BA6E7AD6}"/>
                </c:ext>
              </c:extLst>
            </c:dLbl>
            <c:dLbl>
              <c:idx val="2"/>
              <c:layout>
                <c:manualLayout>
                  <c:x val="0.20362306179991863"/>
                  <c:y val="0.17932870370370371"/>
                </c:manualLayout>
              </c:layout>
              <c:tx>
                <c:rich>
                  <a:bodyPr/>
                  <a:lstStyle/>
                  <a:p>
                    <a:fld id="{A6CB3057-936C-4DA8-867D-37E14EFE434E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1BC50713-4CA3-4A5E-9E54-EA531082CB6C}" type="VALUE">
                      <a:rPr lang="en-US" sz="1100"/>
                      <a:pPr/>
                      <a:t>[VALUE]</a:t>
                    </a:fld>
                    <a:r>
                      <a:rPr lang="en-US" sz="1100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5B08B55E-0337-4078-B960-B72670BBC232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86954495668834"/>
                      <c:h val="0.170912962962962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B2D-43B6-B502-27A8BA6E7AD6}"/>
                </c:ext>
              </c:extLst>
            </c:dLbl>
            <c:dLbl>
              <c:idx val="3"/>
              <c:layout>
                <c:manualLayout>
                  <c:x val="-0.21351957430536067"/>
                  <c:y val="-9.4074074074074074E-2"/>
                </c:manualLayout>
              </c:layout>
              <c:tx>
                <c:rich>
                  <a:bodyPr/>
                  <a:lstStyle/>
                  <a:p>
                    <a:fld id="{3422EBF2-216A-443C-AE37-A88847E026F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6DD16726-D0D7-4230-AE0E-E3498E350079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001E6DF9-A968-41F9-BC43-BEDEFEE1A712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916656520324831"/>
                      <c:h val="0.214119675925925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B2D-43B6-B502-27A8BA6E7A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'Talnagögn | Numerical Data'!$E$333:$E$336</c:f>
              <c:strCache>
                <c:ptCount val="4"/>
                <c:pt idx="0">
                  <c:v>ETS Stationary Industries</c:v>
                </c:pt>
                <c:pt idx="1">
                  <c:v>Domestic Aviation (CO₂)</c:v>
                </c:pt>
                <c:pt idx="2">
                  <c:v>ESR</c:v>
                </c:pt>
                <c:pt idx="3">
                  <c:v>LULUCF</c:v>
                </c:pt>
              </c:strCache>
            </c:strRef>
          </c:cat>
          <c:val>
            <c:numRef>
              <c:f>'Talnagögn | Numerical Data'!$AO$333:$AO$336</c:f>
              <c:numCache>
                <c:formatCode>0</c:formatCode>
                <c:ptCount val="4"/>
                <c:pt idx="0">
                  <c:v>1812.53</c:v>
                </c:pt>
                <c:pt idx="1">
                  <c:v>22.340912733333333</c:v>
                </c:pt>
                <c:pt idx="2">
                  <c:v>2811.175758043526</c:v>
                </c:pt>
                <c:pt idx="3">
                  <c:v>7985.0110491166906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2D-43B6-B502-27A8BA6E7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4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4428952115374449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rgbClr val="85509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Data'!$H$161:$AV$161</c:f>
              <c:numCache>
                <c:formatCode>0</c:formatCode>
                <c:ptCount val="41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5C-4188-9219-E0FB041E6A94}"/>
            </c:ext>
          </c:extLst>
        </c:ser>
        <c:ser>
          <c:idx val="5"/>
          <c:order val="1"/>
          <c:tx>
            <c:v>Scenario: With Existing Measures</c:v>
          </c:tx>
          <c:spPr>
            <a:ln>
              <a:solidFill>
                <a:srgbClr val="85509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Data'!$H$171:$BU$171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686.91262824532726</c:v>
                </c:pt>
                <c:pt idx="36">
                  <c:v>685.00713386939856</c:v>
                </c:pt>
                <c:pt idx="37">
                  <c:v>683.08321847839375</c:v>
                </c:pt>
                <c:pt idx="38">
                  <c:v>681.1419825018005</c:v>
                </c:pt>
                <c:pt idx="39">
                  <c:v>678.28992268559182</c:v>
                </c:pt>
                <c:pt idx="40">
                  <c:v>675.57364650219574</c:v>
                </c:pt>
                <c:pt idx="41">
                  <c:v>673.18473962046653</c:v>
                </c:pt>
                <c:pt idx="42">
                  <c:v>671.47007737838976</c:v>
                </c:pt>
                <c:pt idx="43">
                  <c:v>669.75484812820207</c:v>
                </c:pt>
                <c:pt idx="44">
                  <c:v>667.82757525885449</c:v>
                </c:pt>
                <c:pt idx="45">
                  <c:v>665.75152396977194</c:v>
                </c:pt>
                <c:pt idx="46">
                  <c:v>663.49434448963939</c:v>
                </c:pt>
                <c:pt idx="47">
                  <c:v>660.71153493277609</c:v>
                </c:pt>
                <c:pt idx="48">
                  <c:v>657.40376523039185</c:v>
                </c:pt>
                <c:pt idx="49">
                  <c:v>654.56401178553119</c:v>
                </c:pt>
                <c:pt idx="50">
                  <c:v>651.73800951596172</c:v>
                </c:pt>
                <c:pt idx="51">
                  <c:v>648.96663361866604</c:v>
                </c:pt>
                <c:pt idx="52">
                  <c:v>646.30043293715232</c:v>
                </c:pt>
                <c:pt idx="53">
                  <c:v>643.70447353864677</c:v>
                </c:pt>
                <c:pt idx="54">
                  <c:v>641.40929717116126</c:v>
                </c:pt>
                <c:pt idx="55">
                  <c:v>639.72696430130713</c:v>
                </c:pt>
                <c:pt idx="56">
                  <c:v>638.05065398418458</c:v>
                </c:pt>
                <c:pt idx="57">
                  <c:v>636.17993979216612</c:v>
                </c:pt>
                <c:pt idx="58">
                  <c:v>634.17146003612959</c:v>
                </c:pt>
                <c:pt idx="59">
                  <c:v>632.01303482581886</c:v>
                </c:pt>
                <c:pt idx="60">
                  <c:v>629.38634554611258</c:v>
                </c:pt>
                <c:pt idx="61">
                  <c:v>626.23884188892998</c:v>
                </c:pt>
                <c:pt idx="62">
                  <c:v>623.57308256006229</c:v>
                </c:pt>
                <c:pt idx="63">
                  <c:v>620.87221858419036</c:v>
                </c:pt>
                <c:pt idx="64">
                  <c:v>618.27457889114214</c:v>
                </c:pt>
                <c:pt idx="65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5C-4188-9219-E0FB041E6A94}"/>
            </c:ext>
          </c:extLst>
        </c:ser>
        <c:ser>
          <c:idx val="0"/>
          <c:order val="2"/>
          <c:tx>
            <c:v>Scenario: With Additional Measures</c:v>
          </c:tx>
          <c:spPr>
            <a:ln>
              <a:solidFill>
                <a:srgbClr val="855092"/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Data'!$H$181:$BU$181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684.39084094427733</c:v>
                </c:pt>
                <c:pt idx="36">
                  <c:v>679.977774518253</c:v>
                </c:pt>
                <c:pt idx="37">
                  <c:v>675.5601764435429</c:v>
                </c:pt>
                <c:pt idx="38">
                  <c:v>671.13904996044062</c:v>
                </c:pt>
                <c:pt idx="39">
                  <c:v>665.82038686401393</c:v>
                </c:pt>
                <c:pt idx="40">
                  <c:v>660.65089187941453</c:v>
                </c:pt>
                <c:pt idx="41">
                  <c:v>658.30115982060272</c:v>
                </c:pt>
                <c:pt idx="42">
                  <c:v>656.6245026880398</c:v>
                </c:pt>
                <c:pt idx="43">
                  <c:v>654.94645372052605</c:v>
                </c:pt>
                <c:pt idx="44">
                  <c:v>653.05685169408321</c:v>
                </c:pt>
                <c:pt idx="45">
                  <c:v>651.01798393000922</c:v>
                </c:pt>
                <c:pt idx="46">
                  <c:v>648.79849290071377</c:v>
                </c:pt>
                <c:pt idx="47">
                  <c:v>646.0536276611432</c:v>
                </c:pt>
                <c:pt idx="48">
                  <c:v>642.78467152764529</c:v>
                </c:pt>
                <c:pt idx="49">
                  <c:v>639.98224920032169</c:v>
                </c:pt>
                <c:pt idx="50">
                  <c:v>637.19355790137786</c:v>
                </c:pt>
                <c:pt idx="51">
                  <c:v>634.45881308636012</c:v>
                </c:pt>
                <c:pt idx="52">
                  <c:v>631.82909868962429</c:v>
                </c:pt>
                <c:pt idx="53">
                  <c:v>629.26900041579222</c:v>
                </c:pt>
                <c:pt idx="54">
                  <c:v>627.00925076788917</c:v>
                </c:pt>
                <c:pt idx="55">
                  <c:v>625.36043425133062</c:v>
                </c:pt>
                <c:pt idx="56">
                  <c:v>623.71781045901162</c:v>
                </c:pt>
                <c:pt idx="57">
                  <c:v>621.88044009776252</c:v>
                </c:pt>
                <c:pt idx="58">
                  <c:v>619.9057852488138</c:v>
                </c:pt>
                <c:pt idx="59">
                  <c:v>617.78080133245157</c:v>
                </c:pt>
                <c:pt idx="60">
                  <c:v>615.18872503946363</c:v>
                </c:pt>
                <c:pt idx="61">
                  <c:v>612.07620312580718</c:v>
                </c:pt>
                <c:pt idx="62">
                  <c:v>609.44455703672907</c:v>
                </c:pt>
                <c:pt idx="63">
                  <c:v>606.77734377384138</c:v>
                </c:pt>
                <c:pt idx="64">
                  <c:v>604.21326892507591</c:v>
                </c:pt>
                <c:pt idx="65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5C-4188-9219-E0FB041E6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718838426612656"/>
          <c:y val="0.31552546296296297"/>
          <c:w val="0.21830638020833334"/>
          <c:h val="0.37188888888888888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4.8502083333333341E-2"/>
          <c:w val="0.63150663026590248"/>
          <c:h val="0.86079259259259266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Data'!$H$287:$AV$287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A-4AD5-AF77-69151285B375}"/>
            </c:ext>
          </c:extLst>
        </c:ser>
        <c:ser>
          <c:idx val="5"/>
          <c:order val="1"/>
          <c:tx>
            <c:v>Sviðsmynd með núgildandi aðgerðum</c:v>
          </c:tx>
          <c:spPr>
            <a:ln>
              <a:solidFill>
                <a:srgbClr val="ED7D3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Data'!$H$294:$BU$294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198.19471045904623</c:v>
                </c:pt>
                <c:pt idx="35">
                  <c:v>180.59686907778473</c:v>
                </c:pt>
                <c:pt idx="36">
                  <c:v>164.99639239645464</c:v>
                </c:pt>
                <c:pt idx="37">
                  <c:v>152.96900354165524</c:v>
                </c:pt>
                <c:pt idx="38">
                  <c:v>148.80556925597691</c:v>
                </c:pt>
                <c:pt idx="39">
                  <c:v>148.95331004890835</c:v>
                </c:pt>
                <c:pt idx="40">
                  <c:v>148.37856805939154</c:v>
                </c:pt>
                <c:pt idx="41">
                  <c:v>139.0553095898984</c:v>
                </c:pt>
                <c:pt idx="42">
                  <c:v>135.97251534492</c:v>
                </c:pt>
                <c:pt idx="43">
                  <c:v>133.66684395133288</c:v>
                </c:pt>
                <c:pt idx="44">
                  <c:v>132.0516582230448</c:v>
                </c:pt>
                <c:pt idx="45">
                  <c:v>131.05134838910669</c:v>
                </c:pt>
                <c:pt idx="46">
                  <c:v>130.26730199683306</c:v>
                </c:pt>
                <c:pt idx="47">
                  <c:v>124.91469863300328</c:v>
                </c:pt>
                <c:pt idx="48">
                  <c:v>120.00314034444301</c:v>
                </c:pt>
                <c:pt idx="49">
                  <c:v>115.48947336811513</c:v>
                </c:pt>
                <c:pt idx="50">
                  <c:v>111.33508991559867</c:v>
                </c:pt>
                <c:pt idx="51">
                  <c:v>107.50947385544596</c:v>
                </c:pt>
                <c:pt idx="52">
                  <c:v>103.97942446788515</c:v>
                </c:pt>
                <c:pt idx="53">
                  <c:v>100.71744951954378</c:v>
                </c:pt>
                <c:pt idx="54">
                  <c:v>97.700333039715744</c:v>
                </c:pt>
                <c:pt idx="55">
                  <c:v>94.907292149171496</c:v>
                </c:pt>
                <c:pt idx="56">
                  <c:v>92.32010023237892</c:v>
                </c:pt>
                <c:pt idx="57">
                  <c:v>89.922125931803095</c:v>
                </c:pt>
                <c:pt idx="58">
                  <c:v>87.697597607846404</c:v>
                </c:pt>
                <c:pt idx="59">
                  <c:v>85.634895345964324</c:v>
                </c:pt>
                <c:pt idx="60">
                  <c:v>83.723712480059419</c:v>
                </c:pt>
                <c:pt idx="61">
                  <c:v>81.944384424507106</c:v>
                </c:pt>
                <c:pt idx="62">
                  <c:v>80.294810475542988</c:v>
                </c:pt>
                <c:pt idx="63">
                  <c:v>78.765297639528939</c:v>
                </c:pt>
                <c:pt idx="64">
                  <c:v>77.34704273199911</c:v>
                </c:pt>
                <c:pt idx="65">
                  <c:v>76.031951902415344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AA-4AD5-AF77-69151285B375}"/>
            </c:ext>
          </c:extLst>
        </c:ser>
        <c:ser>
          <c:idx val="0"/>
          <c:order val="2"/>
          <c:tx>
            <c:v>Sviðsmynd með viðbótaraðgerðum</c:v>
          </c:tx>
          <c:spPr>
            <a:ln>
              <a:solidFill>
                <a:srgbClr val="ED7D31"/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Data'!$H$301:$BU$301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198.19470251585008</c:v>
                </c:pt>
                <c:pt idx="35">
                  <c:v>180.59686090097335</c:v>
                </c:pt>
                <c:pt idx="36">
                  <c:v>164.99638398602849</c:v>
                </c:pt>
                <c:pt idx="37">
                  <c:v>152.96899489761478</c:v>
                </c:pt>
                <c:pt idx="38">
                  <c:v>149.10952289385324</c:v>
                </c:pt>
                <c:pt idx="39">
                  <c:v>143.21615208724316</c:v>
                </c:pt>
                <c:pt idx="40">
                  <c:v>144.94489983226455</c:v>
                </c:pt>
                <c:pt idx="41">
                  <c:v>131.74802863289148</c:v>
                </c:pt>
                <c:pt idx="42">
                  <c:v>125.59418722947102</c:v>
                </c:pt>
                <c:pt idx="43">
                  <c:v>120.87483942438124</c:v>
                </c:pt>
                <c:pt idx="44">
                  <c:v>117.38319115146228</c:v>
                </c:pt>
                <c:pt idx="45">
                  <c:v>114.94426040493441</c:v>
                </c:pt>
                <c:pt idx="46">
                  <c:v>113.07731298878257</c:v>
                </c:pt>
                <c:pt idx="47">
                  <c:v>106.92972079606514</c:v>
                </c:pt>
                <c:pt idx="48">
                  <c:v>101.45515256604233</c:v>
                </c:pt>
                <c:pt idx="49">
                  <c:v>96.56436883502974</c:v>
                </c:pt>
                <c:pt idx="50">
                  <c:v>92.180840094178251</c:v>
                </c:pt>
                <c:pt idx="51">
                  <c:v>88.242894037599996</c:v>
                </c:pt>
                <c:pt idx="52">
                  <c:v>84.691777899609491</c:v>
                </c:pt>
                <c:pt idx="53">
                  <c:v>81.479087085695397</c:v>
                </c:pt>
                <c:pt idx="54">
                  <c:v>78.56453219547673</c:v>
                </c:pt>
                <c:pt idx="55">
                  <c:v>75.91342266636785</c:v>
                </c:pt>
                <c:pt idx="56">
                  <c:v>73.496253412718119</c:v>
                </c:pt>
                <c:pt idx="57">
                  <c:v>71.287281392909676</c:v>
                </c:pt>
                <c:pt idx="58">
                  <c:v>69.263408263001907</c:v>
                </c:pt>
                <c:pt idx="59">
                  <c:v>67.404845021631047</c:v>
                </c:pt>
                <c:pt idx="60">
                  <c:v>65.695298850704106</c:v>
                </c:pt>
                <c:pt idx="61">
                  <c:v>64.111797662949442</c:v>
                </c:pt>
                <c:pt idx="62">
                  <c:v>62.649713711382383</c:v>
                </c:pt>
                <c:pt idx="63">
                  <c:v>61.29746225041594</c:v>
                </c:pt>
                <c:pt idx="64">
                  <c:v>60.044863786272956</c:v>
                </c:pt>
                <c:pt idx="65">
                  <c:v>58.882864748767823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AA-4AD5-AF77-69151285B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31914680321774"/>
          <c:y val="0.3127869421920268"/>
          <c:w val="0.27268686263637543"/>
          <c:h val="0.37755911912740703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564385762631304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Data'!$H$287:$AV$287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76-46E6-A88F-09B5331751BF}"/>
            </c:ext>
          </c:extLst>
        </c:ser>
        <c:ser>
          <c:idx val="5"/>
          <c:order val="1"/>
          <c:tx>
            <c:v>Scenario: With Existing Measures</c:v>
          </c:tx>
          <c:spPr>
            <a:ln>
              <a:solidFill>
                <a:srgbClr val="ED7D3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Data'!$H$294:$BU$294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198.19471045904623</c:v>
                </c:pt>
                <c:pt idx="35">
                  <c:v>180.59686907778473</c:v>
                </c:pt>
                <c:pt idx="36">
                  <c:v>164.99639239645464</c:v>
                </c:pt>
                <c:pt idx="37">
                  <c:v>152.96900354165524</c:v>
                </c:pt>
                <c:pt idx="38">
                  <c:v>148.80556925597691</c:v>
                </c:pt>
                <c:pt idx="39">
                  <c:v>148.95331004890835</c:v>
                </c:pt>
                <c:pt idx="40">
                  <c:v>148.37856805939154</c:v>
                </c:pt>
                <c:pt idx="41">
                  <c:v>139.0553095898984</c:v>
                </c:pt>
                <c:pt idx="42">
                  <c:v>135.97251534492</c:v>
                </c:pt>
                <c:pt idx="43">
                  <c:v>133.66684395133288</c:v>
                </c:pt>
                <c:pt idx="44">
                  <c:v>132.0516582230448</c:v>
                </c:pt>
                <c:pt idx="45">
                  <c:v>131.05134838910669</c:v>
                </c:pt>
                <c:pt idx="46">
                  <c:v>130.26730199683306</c:v>
                </c:pt>
                <c:pt idx="47">
                  <c:v>124.91469863300328</c:v>
                </c:pt>
                <c:pt idx="48">
                  <c:v>120.00314034444301</c:v>
                </c:pt>
                <c:pt idx="49">
                  <c:v>115.48947336811513</c:v>
                </c:pt>
                <c:pt idx="50">
                  <c:v>111.33508991559867</c:v>
                </c:pt>
                <c:pt idx="51">
                  <c:v>107.50947385544596</c:v>
                </c:pt>
                <c:pt idx="52">
                  <c:v>103.97942446788515</c:v>
                </c:pt>
                <c:pt idx="53">
                  <c:v>100.71744951954378</c:v>
                </c:pt>
                <c:pt idx="54">
                  <c:v>97.700333039715744</c:v>
                </c:pt>
                <c:pt idx="55">
                  <c:v>94.907292149171496</c:v>
                </c:pt>
                <c:pt idx="56">
                  <c:v>92.32010023237892</c:v>
                </c:pt>
                <c:pt idx="57">
                  <c:v>89.922125931803095</c:v>
                </c:pt>
                <c:pt idx="58">
                  <c:v>87.697597607846404</c:v>
                </c:pt>
                <c:pt idx="59">
                  <c:v>85.634895345964324</c:v>
                </c:pt>
                <c:pt idx="60">
                  <c:v>83.723712480059419</c:v>
                </c:pt>
                <c:pt idx="61">
                  <c:v>81.944384424507106</c:v>
                </c:pt>
                <c:pt idx="62">
                  <c:v>80.294810475542988</c:v>
                </c:pt>
                <c:pt idx="63">
                  <c:v>78.765297639528939</c:v>
                </c:pt>
                <c:pt idx="64">
                  <c:v>77.34704273199911</c:v>
                </c:pt>
                <c:pt idx="65">
                  <c:v>76.031951902415344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76-46E6-A88F-09B5331751BF}"/>
            </c:ext>
          </c:extLst>
        </c:ser>
        <c:ser>
          <c:idx val="0"/>
          <c:order val="2"/>
          <c:tx>
            <c:v>Scenario: With Additional Measures</c:v>
          </c:tx>
          <c:spPr>
            <a:ln>
              <a:solidFill>
                <a:srgbClr val="ED7D31"/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Data'!$H$301:$BU$301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198.19470251585008</c:v>
                </c:pt>
                <c:pt idx="35">
                  <c:v>180.59686090097335</c:v>
                </c:pt>
                <c:pt idx="36">
                  <c:v>164.99638398602849</c:v>
                </c:pt>
                <c:pt idx="37">
                  <c:v>152.96899489761478</c:v>
                </c:pt>
                <c:pt idx="38">
                  <c:v>149.10952289385324</c:v>
                </c:pt>
                <c:pt idx="39">
                  <c:v>143.21615208724316</c:v>
                </c:pt>
                <c:pt idx="40">
                  <c:v>144.94489983226455</c:v>
                </c:pt>
                <c:pt idx="41">
                  <c:v>131.74802863289148</c:v>
                </c:pt>
                <c:pt idx="42">
                  <c:v>125.59418722947102</c:v>
                </c:pt>
                <c:pt idx="43">
                  <c:v>120.87483942438124</c:v>
                </c:pt>
                <c:pt idx="44">
                  <c:v>117.38319115146228</c:v>
                </c:pt>
                <c:pt idx="45">
                  <c:v>114.94426040493441</c:v>
                </c:pt>
                <c:pt idx="46">
                  <c:v>113.07731298878257</c:v>
                </c:pt>
                <c:pt idx="47">
                  <c:v>106.92972079606514</c:v>
                </c:pt>
                <c:pt idx="48">
                  <c:v>101.45515256604233</c:v>
                </c:pt>
                <c:pt idx="49">
                  <c:v>96.56436883502974</c:v>
                </c:pt>
                <c:pt idx="50">
                  <c:v>92.180840094178251</c:v>
                </c:pt>
                <c:pt idx="51">
                  <c:v>88.242894037599996</c:v>
                </c:pt>
                <c:pt idx="52">
                  <c:v>84.691777899609491</c:v>
                </c:pt>
                <c:pt idx="53">
                  <c:v>81.479087085695397</c:v>
                </c:pt>
                <c:pt idx="54">
                  <c:v>78.56453219547673</c:v>
                </c:pt>
                <c:pt idx="55">
                  <c:v>75.91342266636785</c:v>
                </c:pt>
                <c:pt idx="56">
                  <c:v>73.496253412718119</c:v>
                </c:pt>
                <c:pt idx="57">
                  <c:v>71.287281392909676</c:v>
                </c:pt>
                <c:pt idx="58">
                  <c:v>69.263408263001907</c:v>
                </c:pt>
                <c:pt idx="59">
                  <c:v>67.404845021631047</c:v>
                </c:pt>
                <c:pt idx="60">
                  <c:v>65.695298850704106</c:v>
                </c:pt>
                <c:pt idx="61">
                  <c:v>64.111797662949442</c:v>
                </c:pt>
                <c:pt idx="62">
                  <c:v>62.649713711382383</c:v>
                </c:pt>
                <c:pt idx="63">
                  <c:v>61.29746225041594</c:v>
                </c:pt>
                <c:pt idx="64">
                  <c:v>60.044863786272956</c:v>
                </c:pt>
                <c:pt idx="65">
                  <c:v>58.882864748767823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76-46E6-A88F-09B533175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798201052842384"/>
          <c:y val="0.31278703703703703"/>
          <c:w val="0.21421455977525064"/>
          <c:h val="0.37755911912740703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5631687069212741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Data'!$H$311:$AV$311</c:f>
              <c:numCache>
                <c:formatCode>0</c:formatCode>
                <c:ptCount val="41"/>
                <c:pt idx="0">
                  <c:v>249.18830307400407</c:v>
                </c:pt>
                <c:pt idx="1">
                  <c:v>237.45977851865786</c:v>
                </c:pt>
                <c:pt idx="2">
                  <c:v>225.4442383920813</c:v>
                </c:pt>
                <c:pt idx="3">
                  <c:v>226.79764254235559</c:v>
                </c:pt>
                <c:pt idx="4">
                  <c:v>249.01487170376896</c:v>
                </c:pt>
                <c:pt idx="5">
                  <c:v>241.08118647723427</c:v>
                </c:pt>
                <c:pt idx="6">
                  <c:v>292.50791574587663</c:v>
                </c:pt>
                <c:pt idx="7">
                  <c:v>332.53935096951966</c:v>
                </c:pt>
                <c:pt idx="8">
                  <c:v>392.39611490144415</c:v>
                </c:pt>
                <c:pt idx="9">
                  <c:v>405.07151188095168</c:v>
                </c:pt>
                <c:pt idx="10">
                  <c:v>464.82674989317411</c:v>
                </c:pt>
                <c:pt idx="11">
                  <c:v>411.02433541047156</c:v>
                </c:pt>
                <c:pt idx="12">
                  <c:v>397.72441642211913</c:v>
                </c:pt>
                <c:pt idx="13">
                  <c:v>354.60769127093454</c:v>
                </c:pt>
                <c:pt idx="14">
                  <c:v>403.56010971859541</c:v>
                </c:pt>
                <c:pt idx="15">
                  <c:v>426.18286173121129</c:v>
                </c:pt>
                <c:pt idx="16">
                  <c:v>520.53315238765879</c:v>
                </c:pt>
                <c:pt idx="17">
                  <c:v>526.97675625482043</c:v>
                </c:pt>
                <c:pt idx="18">
                  <c:v>478.63744631810414</c:v>
                </c:pt>
                <c:pt idx="19">
                  <c:v>353.83979965119778</c:v>
                </c:pt>
                <c:pt idx="20">
                  <c:v>380.00595044413336</c:v>
                </c:pt>
                <c:pt idx="21">
                  <c:v>474.81457628774382</c:v>
                </c:pt>
                <c:pt idx="22">
                  <c:v>469.05167646871598</c:v>
                </c:pt>
                <c:pt idx="23">
                  <c:v>581.19189766814407</c:v>
                </c:pt>
                <c:pt idx="24">
                  <c:v>656.00557552410612</c:v>
                </c:pt>
                <c:pt idx="25">
                  <c:v>828.22264907893759</c:v>
                </c:pt>
                <c:pt idx="26">
                  <c:v>1110.1413446546903</c:v>
                </c:pt>
                <c:pt idx="27">
                  <c:v>1368.7391778803028</c:v>
                </c:pt>
                <c:pt idx="28">
                  <c:v>1537.3489427750405</c:v>
                </c:pt>
                <c:pt idx="29">
                  <c:v>1169.1587170293021</c:v>
                </c:pt>
                <c:pt idx="30">
                  <c:v>341.29506994704764</c:v>
                </c:pt>
                <c:pt idx="31">
                  <c:v>614.63775803543331</c:v>
                </c:pt>
                <c:pt idx="32">
                  <c:v>1141.9810049592513</c:v>
                </c:pt>
                <c:pt idx="33">
                  <c:v>1300.2878030343516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53-4C98-9FA3-27CC73C3A627}"/>
            </c:ext>
          </c:extLst>
        </c:ser>
        <c:ser>
          <c:idx val="5"/>
          <c:order val="1"/>
          <c:tx>
            <c:v>Sviðsmynd með núgildandi aðgerðum</c:v>
          </c:tx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Data'!$H$316:$BU$316</c:f>
              <c:numCache>
                <c:formatCode>0</c:formatCode>
                <c:ptCount val="66"/>
                <c:pt idx="33">
                  <c:v>1300.2878030343516</c:v>
                </c:pt>
                <c:pt idx="34">
                  <c:v>1349.1880134671314</c:v>
                </c:pt>
                <c:pt idx="35">
                  <c:v>1357.7819642990598</c:v>
                </c:pt>
                <c:pt idx="36">
                  <c:v>1440.1235105190899</c:v>
                </c:pt>
                <c:pt idx="37">
                  <c:v>1520.549815152026</c:v>
                </c:pt>
                <c:pt idx="38">
                  <c:v>1599.3756687594548</c:v>
                </c:pt>
                <c:pt idx="39">
                  <c:v>1676.2769496089845</c:v>
                </c:pt>
                <c:pt idx="40">
                  <c:v>1750.6123826637888</c:v>
                </c:pt>
                <c:pt idx="41">
                  <c:v>1761.2997729701078</c:v>
                </c:pt>
                <c:pt idx="42">
                  <c:v>1776.2777543997649</c:v>
                </c:pt>
                <c:pt idx="43">
                  <c:v>1790.3080287569999</c:v>
                </c:pt>
                <c:pt idx="44">
                  <c:v>1803.0051326150776</c:v>
                </c:pt>
                <c:pt idx="45">
                  <c:v>1814.2759721071882</c:v>
                </c:pt>
                <c:pt idx="46">
                  <c:v>1824.0312541463102</c:v>
                </c:pt>
                <c:pt idx="47">
                  <c:v>1832.1345493475044</c:v>
                </c:pt>
                <c:pt idx="48">
                  <c:v>1839.0728459263664</c:v>
                </c:pt>
                <c:pt idx="49">
                  <c:v>1843.7696470706533</c:v>
                </c:pt>
                <c:pt idx="50">
                  <c:v>1846.341377302977</c:v>
                </c:pt>
                <c:pt idx="51">
                  <c:v>1856.7349350878917</c:v>
                </c:pt>
                <c:pt idx="52">
                  <c:v>1864.7709969327871</c:v>
                </c:pt>
                <c:pt idx="53">
                  <c:v>1869.93421310594</c:v>
                </c:pt>
                <c:pt idx="54">
                  <c:v>1872.4190947296433</c:v>
                </c:pt>
                <c:pt idx="55">
                  <c:v>1871.7645054592415</c:v>
                </c:pt>
                <c:pt idx="56">
                  <c:v>1868.3648846344188</c:v>
                </c:pt>
                <c:pt idx="57">
                  <c:v>1862.2775901572816</c:v>
                </c:pt>
                <c:pt idx="58">
                  <c:v>1853.255784991389</c:v>
                </c:pt>
                <c:pt idx="59">
                  <c:v>1842.5697345592839</c:v>
                </c:pt>
                <c:pt idx="60">
                  <c:v>1830.4303647633844</c:v>
                </c:pt>
                <c:pt idx="61">
                  <c:v>1807.721156590922</c:v>
                </c:pt>
                <c:pt idx="62">
                  <c:v>1785.3690704678365</c:v>
                </c:pt>
                <c:pt idx="63">
                  <c:v>1763.5892101329835</c:v>
                </c:pt>
                <c:pt idx="64">
                  <c:v>1743.4474024111285</c:v>
                </c:pt>
                <c:pt idx="65">
                  <c:v>1724.8358307348719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53-4C98-9FA3-27CC73C3A627}"/>
            </c:ext>
          </c:extLst>
        </c:ser>
        <c:ser>
          <c:idx val="0"/>
          <c:order val="2"/>
          <c:tx>
            <c:v>Sviðsmynd með viðbótaraðgerðum</c:v>
          </c:tx>
          <c:spPr>
            <a:ln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Data'!$H$321:$BU$321</c:f>
              <c:numCache>
                <c:formatCode>0</c:formatCode>
                <c:ptCount val="66"/>
                <c:pt idx="33">
                  <c:v>1300.2878030343516</c:v>
                </c:pt>
                <c:pt idx="34">
                  <c:v>1349.1880134671314</c:v>
                </c:pt>
                <c:pt idx="35">
                  <c:v>1357.7819642990598</c:v>
                </c:pt>
                <c:pt idx="36">
                  <c:v>1418.0879006370901</c:v>
                </c:pt>
                <c:pt idx="37">
                  <c:v>1497.197037990026</c:v>
                </c:pt>
                <c:pt idx="38">
                  <c:v>1574.7176985654544</c:v>
                </c:pt>
                <c:pt idx="39">
                  <c:v>1650.3377348789845</c:v>
                </c:pt>
                <c:pt idx="40">
                  <c:v>1669.0340781417888</c:v>
                </c:pt>
                <c:pt idx="41">
                  <c:v>1678.7936598521078</c:v>
                </c:pt>
                <c:pt idx="42">
                  <c:v>1692.9014310837647</c:v>
                </c:pt>
                <c:pt idx="43">
                  <c:v>1706.100419271</c:v>
                </c:pt>
                <c:pt idx="44">
                  <c:v>1717.9845175070777</c:v>
                </c:pt>
                <c:pt idx="45">
                  <c:v>1528.347254175188</c:v>
                </c:pt>
                <c:pt idx="46">
                  <c:v>1535.6436377723101</c:v>
                </c:pt>
                <c:pt idx="47">
                  <c:v>1541.4760291955045</c:v>
                </c:pt>
                <c:pt idx="48">
                  <c:v>1546.2070847383666</c:v>
                </c:pt>
                <c:pt idx="49">
                  <c:v>1548.8239703306535</c:v>
                </c:pt>
                <c:pt idx="50">
                  <c:v>1341.7186644229769</c:v>
                </c:pt>
                <c:pt idx="51">
                  <c:v>1346.7289603733316</c:v>
                </c:pt>
                <c:pt idx="52">
                  <c:v>1349.5940408679871</c:v>
                </c:pt>
                <c:pt idx="53">
                  <c:v>1349.9109570319399</c:v>
                </c:pt>
                <c:pt idx="54">
                  <c:v>1347.6525029995632</c:v>
                </c:pt>
                <c:pt idx="55">
                  <c:v>1218.0345481972415</c:v>
                </c:pt>
                <c:pt idx="56">
                  <c:v>1209.2991187204182</c:v>
                </c:pt>
                <c:pt idx="57">
                  <c:v>1198.1407681153612</c:v>
                </c:pt>
                <c:pt idx="58">
                  <c:v>1184.4468706533089</c:v>
                </c:pt>
                <c:pt idx="59">
                  <c:v>1169.2194058867237</c:v>
                </c:pt>
                <c:pt idx="60">
                  <c:v>700.80700694018446</c:v>
                </c:pt>
                <c:pt idx="61">
                  <c:v>677.39096323044203</c:v>
                </c:pt>
                <c:pt idx="62">
                  <c:v>654.55629152231631</c:v>
                </c:pt>
                <c:pt idx="63">
                  <c:v>632.73344878730302</c:v>
                </c:pt>
                <c:pt idx="64">
                  <c:v>612.54865866528826</c:v>
                </c:pt>
                <c:pt idx="65">
                  <c:v>594.1154365488718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53-4C98-9FA3-27CC73C3A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575668718437241"/>
          <c:y val="0.3127869421920268"/>
          <c:w val="0.21421455977525064"/>
          <c:h val="0.37755911912740703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4052723816958568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Data'!$H$311:$AV$311</c:f>
              <c:numCache>
                <c:formatCode>0</c:formatCode>
                <c:ptCount val="41"/>
                <c:pt idx="0">
                  <c:v>249.18830307400407</c:v>
                </c:pt>
                <c:pt idx="1">
                  <c:v>237.45977851865786</c:v>
                </c:pt>
                <c:pt idx="2">
                  <c:v>225.4442383920813</c:v>
                </c:pt>
                <c:pt idx="3">
                  <c:v>226.79764254235559</c:v>
                </c:pt>
                <c:pt idx="4">
                  <c:v>249.01487170376896</c:v>
                </c:pt>
                <c:pt idx="5">
                  <c:v>241.08118647723427</c:v>
                </c:pt>
                <c:pt idx="6">
                  <c:v>292.50791574587663</c:v>
                </c:pt>
                <c:pt idx="7">
                  <c:v>332.53935096951966</c:v>
                </c:pt>
                <c:pt idx="8">
                  <c:v>392.39611490144415</c:v>
                </c:pt>
                <c:pt idx="9">
                  <c:v>405.07151188095168</c:v>
                </c:pt>
                <c:pt idx="10">
                  <c:v>464.82674989317411</c:v>
                </c:pt>
                <c:pt idx="11">
                  <c:v>411.02433541047156</c:v>
                </c:pt>
                <c:pt idx="12">
                  <c:v>397.72441642211913</c:v>
                </c:pt>
                <c:pt idx="13">
                  <c:v>354.60769127093454</c:v>
                </c:pt>
                <c:pt idx="14">
                  <c:v>403.56010971859541</c:v>
                </c:pt>
                <c:pt idx="15">
                  <c:v>426.18286173121129</c:v>
                </c:pt>
                <c:pt idx="16">
                  <c:v>520.53315238765879</c:v>
                </c:pt>
                <c:pt idx="17">
                  <c:v>526.97675625482043</c:v>
                </c:pt>
                <c:pt idx="18">
                  <c:v>478.63744631810414</c:v>
                </c:pt>
                <c:pt idx="19">
                  <c:v>353.83979965119778</c:v>
                </c:pt>
                <c:pt idx="20">
                  <c:v>380.00595044413336</c:v>
                </c:pt>
                <c:pt idx="21">
                  <c:v>474.81457628774382</c:v>
                </c:pt>
                <c:pt idx="22">
                  <c:v>469.05167646871598</c:v>
                </c:pt>
                <c:pt idx="23">
                  <c:v>581.19189766814407</c:v>
                </c:pt>
                <c:pt idx="24">
                  <c:v>656.00557552410612</c:v>
                </c:pt>
                <c:pt idx="25">
                  <c:v>828.22264907893759</c:v>
                </c:pt>
                <c:pt idx="26">
                  <c:v>1110.1413446546903</c:v>
                </c:pt>
                <c:pt idx="27">
                  <c:v>1368.7391778803028</c:v>
                </c:pt>
                <c:pt idx="28">
                  <c:v>1537.3489427750405</c:v>
                </c:pt>
                <c:pt idx="29">
                  <c:v>1169.1587170293021</c:v>
                </c:pt>
                <c:pt idx="30">
                  <c:v>341.29506994704764</c:v>
                </c:pt>
                <c:pt idx="31">
                  <c:v>614.63775803543331</c:v>
                </c:pt>
                <c:pt idx="32">
                  <c:v>1141.9810049592513</c:v>
                </c:pt>
                <c:pt idx="33">
                  <c:v>1300.2878030343516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22-46A6-99D9-8E28EBF080FC}"/>
            </c:ext>
          </c:extLst>
        </c:ser>
        <c:ser>
          <c:idx val="5"/>
          <c:order val="1"/>
          <c:tx>
            <c:v>Scenario: With Existing Measures</c:v>
          </c:tx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Data'!$H$316:$BU$316</c:f>
              <c:numCache>
                <c:formatCode>0</c:formatCode>
                <c:ptCount val="66"/>
                <c:pt idx="33">
                  <c:v>1300.2878030343516</c:v>
                </c:pt>
                <c:pt idx="34">
                  <c:v>1349.1880134671314</c:v>
                </c:pt>
                <c:pt idx="35">
                  <c:v>1357.7819642990598</c:v>
                </c:pt>
                <c:pt idx="36">
                  <c:v>1440.1235105190899</c:v>
                </c:pt>
                <c:pt idx="37">
                  <c:v>1520.549815152026</c:v>
                </c:pt>
                <c:pt idx="38">
                  <c:v>1599.3756687594548</c:v>
                </c:pt>
                <c:pt idx="39">
                  <c:v>1676.2769496089845</c:v>
                </c:pt>
                <c:pt idx="40">
                  <c:v>1750.6123826637888</c:v>
                </c:pt>
                <c:pt idx="41">
                  <c:v>1761.2997729701078</c:v>
                </c:pt>
                <c:pt idx="42">
                  <c:v>1776.2777543997649</c:v>
                </c:pt>
                <c:pt idx="43">
                  <c:v>1790.3080287569999</c:v>
                </c:pt>
                <c:pt idx="44">
                  <c:v>1803.0051326150776</c:v>
                </c:pt>
                <c:pt idx="45">
                  <c:v>1814.2759721071882</c:v>
                </c:pt>
                <c:pt idx="46">
                  <c:v>1824.0312541463102</c:v>
                </c:pt>
                <c:pt idx="47">
                  <c:v>1832.1345493475044</c:v>
                </c:pt>
                <c:pt idx="48">
                  <c:v>1839.0728459263664</c:v>
                </c:pt>
                <c:pt idx="49">
                  <c:v>1843.7696470706533</c:v>
                </c:pt>
                <c:pt idx="50">
                  <c:v>1846.341377302977</c:v>
                </c:pt>
                <c:pt idx="51">
                  <c:v>1856.7349350878917</c:v>
                </c:pt>
                <c:pt idx="52">
                  <c:v>1864.7709969327871</c:v>
                </c:pt>
                <c:pt idx="53">
                  <c:v>1869.93421310594</c:v>
                </c:pt>
                <c:pt idx="54">
                  <c:v>1872.4190947296433</c:v>
                </c:pt>
                <c:pt idx="55">
                  <c:v>1871.7645054592415</c:v>
                </c:pt>
                <c:pt idx="56">
                  <c:v>1868.3648846344188</c:v>
                </c:pt>
                <c:pt idx="57">
                  <c:v>1862.2775901572816</c:v>
                </c:pt>
                <c:pt idx="58">
                  <c:v>1853.255784991389</c:v>
                </c:pt>
                <c:pt idx="59">
                  <c:v>1842.5697345592839</c:v>
                </c:pt>
                <c:pt idx="60">
                  <c:v>1830.4303647633844</c:v>
                </c:pt>
                <c:pt idx="61">
                  <c:v>1807.721156590922</c:v>
                </c:pt>
                <c:pt idx="62">
                  <c:v>1785.3690704678365</c:v>
                </c:pt>
                <c:pt idx="63">
                  <c:v>1763.5892101329835</c:v>
                </c:pt>
                <c:pt idx="64">
                  <c:v>1743.4474024111285</c:v>
                </c:pt>
                <c:pt idx="65">
                  <c:v>1724.8358307348719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22-46A6-99D9-8E28EBF080FC}"/>
            </c:ext>
          </c:extLst>
        </c:ser>
        <c:ser>
          <c:idx val="0"/>
          <c:order val="2"/>
          <c:tx>
            <c:v>Scenario: With Additional Measures</c:v>
          </c:tx>
          <c:spPr>
            <a:ln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Data'!$H$321:$BU$321</c:f>
              <c:numCache>
                <c:formatCode>0</c:formatCode>
                <c:ptCount val="66"/>
                <c:pt idx="33">
                  <c:v>1300.2878030343516</c:v>
                </c:pt>
                <c:pt idx="34">
                  <c:v>1349.1880134671314</c:v>
                </c:pt>
                <c:pt idx="35">
                  <c:v>1357.7819642990598</c:v>
                </c:pt>
                <c:pt idx="36">
                  <c:v>1418.0879006370901</c:v>
                </c:pt>
                <c:pt idx="37">
                  <c:v>1497.197037990026</c:v>
                </c:pt>
                <c:pt idx="38">
                  <c:v>1574.7176985654544</c:v>
                </c:pt>
                <c:pt idx="39">
                  <c:v>1650.3377348789845</c:v>
                </c:pt>
                <c:pt idx="40">
                  <c:v>1669.0340781417888</c:v>
                </c:pt>
                <c:pt idx="41">
                  <c:v>1678.7936598521078</c:v>
                </c:pt>
                <c:pt idx="42">
                  <c:v>1692.9014310837647</c:v>
                </c:pt>
                <c:pt idx="43">
                  <c:v>1706.100419271</c:v>
                </c:pt>
                <c:pt idx="44">
                  <c:v>1717.9845175070777</c:v>
                </c:pt>
                <c:pt idx="45">
                  <c:v>1528.347254175188</c:v>
                </c:pt>
                <c:pt idx="46">
                  <c:v>1535.6436377723101</c:v>
                </c:pt>
                <c:pt idx="47">
                  <c:v>1541.4760291955045</c:v>
                </c:pt>
                <c:pt idx="48">
                  <c:v>1546.2070847383666</c:v>
                </c:pt>
                <c:pt idx="49">
                  <c:v>1548.8239703306535</c:v>
                </c:pt>
                <c:pt idx="50">
                  <c:v>1341.7186644229769</c:v>
                </c:pt>
                <c:pt idx="51">
                  <c:v>1346.7289603733316</c:v>
                </c:pt>
                <c:pt idx="52">
                  <c:v>1349.5940408679871</c:v>
                </c:pt>
                <c:pt idx="53">
                  <c:v>1349.9109570319399</c:v>
                </c:pt>
                <c:pt idx="54">
                  <c:v>1347.6525029995632</c:v>
                </c:pt>
                <c:pt idx="55">
                  <c:v>1218.0345481972415</c:v>
                </c:pt>
                <c:pt idx="56">
                  <c:v>1209.2991187204182</c:v>
                </c:pt>
                <c:pt idx="57">
                  <c:v>1198.1407681153612</c:v>
                </c:pt>
                <c:pt idx="58">
                  <c:v>1184.4468706533089</c:v>
                </c:pt>
                <c:pt idx="59">
                  <c:v>1169.2194058867237</c:v>
                </c:pt>
                <c:pt idx="60">
                  <c:v>700.80700694018446</c:v>
                </c:pt>
                <c:pt idx="61">
                  <c:v>677.39096323044203</c:v>
                </c:pt>
                <c:pt idx="62">
                  <c:v>654.55629152231631</c:v>
                </c:pt>
                <c:pt idx="63">
                  <c:v>632.73344878730302</c:v>
                </c:pt>
                <c:pt idx="64">
                  <c:v>612.54865866528826</c:v>
                </c:pt>
                <c:pt idx="65">
                  <c:v>594.1154365488718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22-46A6-99D9-8E28EBF08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639293242974193"/>
          <c:y val="0.3127869421920268"/>
          <c:w val="0.24003290315030892"/>
          <c:h val="0.37755911912740703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71703929678944E-2"/>
          <c:y val="3.2337962962962964E-2"/>
          <c:w val="0.64043045417755062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v>Söguleg losun</c:v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Data'!$H$132:$AV$132</c:f>
              <c:numCache>
                <c:formatCode>0</c:formatCode>
                <c:ptCount val="41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DD-420F-B073-500FF026BB68}"/>
            </c:ext>
          </c:extLst>
        </c:ser>
        <c:ser>
          <c:idx val="0"/>
          <c:order val="1"/>
          <c:tx>
            <c:v>Sviðsmynd með núgildandi aðgerðum</c:v>
          </c:tx>
          <c:spPr>
            <a:ln w="28575" cap="rnd">
              <a:solidFill>
                <a:schemeClr val="accent4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Data'!$H$144:$BU$144</c:f>
              <c:numCache>
                <c:formatCode>0</c:formatCode>
                <c:ptCount val="66"/>
                <c:pt idx="33">
                  <c:v>1945.9962754246219</c:v>
                </c:pt>
                <c:pt idx="34">
                  <c:v>1955.2520557744726</c:v>
                </c:pt>
                <c:pt idx="35">
                  <c:v>1966.4507341772596</c:v>
                </c:pt>
                <c:pt idx="36">
                  <c:v>1954.1519207595661</c:v>
                </c:pt>
                <c:pt idx="37">
                  <c:v>1962.3145261825036</c:v>
                </c:pt>
                <c:pt idx="38">
                  <c:v>1918.0898502555669</c:v>
                </c:pt>
                <c:pt idx="39">
                  <c:v>1903.0550314581737</c:v>
                </c:pt>
                <c:pt idx="40">
                  <c:v>1909.5910078191739</c:v>
                </c:pt>
                <c:pt idx="41">
                  <c:v>1891.6673807687066</c:v>
                </c:pt>
                <c:pt idx="42">
                  <c:v>1893.3588536164209</c:v>
                </c:pt>
                <c:pt idx="43">
                  <c:v>1899.176447774395</c:v>
                </c:pt>
                <c:pt idx="44">
                  <c:v>1888.7135938617439</c:v>
                </c:pt>
                <c:pt idx="45">
                  <c:v>1883.3749843788651</c:v>
                </c:pt>
                <c:pt idx="46">
                  <c:v>1885.0206777573467</c:v>
                </c:pt>
                <c:pt idx="47">
                  <c:v>1884.4485227041866</c:v>
                </c:pt>
                <c:pt idx="48">
                  <c:v>1884.3999745519636</c:v>
                </c:pt>
                <c:pt idx="49">
                  <c:v>1884.7159750055114</c:v>
                </c:pt>
                <c:pt idx="50">
                  <c:v>1885.8778257857971</c:v>
                </c:pt>
                <c:pt idx="51">
                  <c:v>1885.5857393231181</c:v>
                </c:pt>
                <c:pt idx="52">
                  <c:v>1885.6333158920111</c:v>
                </c:pt>
                <c:pt idx="53">
                  <c:v>1885.6742543395962</c:v>
                </c:pt>
                <c:pt idx="54">
                  <c:v>1886.6212112291989</c:v>
                </c:pt>
                <c:pt idx="55">
                  <c:v>1885.7626438994166</c:v>
                </c:pt>
                <c:pt idx="56">
                  <c:v>1885.9010667145485</c:v>
                </c:pt>
                <c:pt idx="57">
                  <c:v>1886.2042235562826</c:v>
                </c:pt>
                <c:pt idx="58">
                  <c:v>1886.7954170277192</c:v>
                </c:pt>
                <c:pt idx="59">
                  <c:v>1885.7645703117569</c:v>
                </c:pt>
                <c:pt idx="60">
                  <c:v>1885.7513896604605</c:v>
                </c:pt>
                <c:pt idx="61">
                  <c:v>1885.5539322024242</c:v>
                </c:pt>
                <c:pt idx="62">
                  <c:v>1886.2731373151573</c:v>
                </c:pt>
                <c:pt idx="63">
                  <c:v>1885.2789561152024</c:v>
                </c:pt>
                <c:pt idx="64">
                  <c:v>1885.2330490454035</c:v>
                </c:pt>
                <c:pt idx="65">
                  <c:v>1885.2342759846729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DD-420F-B073-500FF026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907043000881711"/>
          <c:y val="0.40342638888888888"/>
          <c:w val="0.2093641915242708"/>
          <c:h val="0.20196666666666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0745609905953E-2"/>
          <c:y val="3.2337962962962964E-2"/>
          <c:w val="0.64390660432787394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v>Historical Emissions</c:v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Data'!$H$132:$AV$132</c:f>
              <c:numCache>
                <c:formatCode>0</c:formatCode>
                <c:ptCount val="41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9-48F7-9520-84FB41241215}"/>
            </c:ext>
          </c:extLst>
        </c:ser>
        <c:ser>
          <c:idx val="0"/>
          <c:order val="1"/>
          <c:tx>
            <c:v>Scenario: With Existing Measures</c:v>
          </c:tx>
          <c:spPr>
            <a:ln w="28575" cap="rnd">
              <a:solidFill>
                <a:schemeClr val="accent4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Data'!$H$144:$BU$144</c:f>
              <c:numCache>
                <c:formatCode>0</c:formatCode>
                <c:ptCount val="66"/>
                <c:pt idx="33">
                  <c:v>1945.9962754246219</c:v>
                </c:pt>
                <c:pt idx="34">
                  <c:v>1955.2520557744726</c:v>
                </c:pt>
                <c:pt idx="35">
                  <c:v>1966.4507341772596</c:v>
                </c:pt>
                <c:pt idx="36">
                  <c:v>1954.1519207595661</c:v>
                </c:pt>
                <c:pt idx="37">
                  <c:v>1962.3145261825036</c:v>
                </c:pt>
                <c:pt idx="38">
                  <c:v>1918.0898502555669</c:v>
                </c:pt>
                <c:pt idx="39">
                  <c:v>1903.0550314581737</c:v>
                </c:pt>
                <c:pt idx="40">
                  <c:v>1909.5910078191739</c:v>
                </c:pt>
                <c:pt idx="41">
                  <c:v>1891.6673807687066</c:v>
                </c:pt>
                <c:pt idx="42">
                  <c:v>1893.3588536164209</c:v>
                </c:pt>
                <c:pt idx="43">
                  <c:v>1899.176447774395</c:v>
                </c:pt>
                <c:pt idx="44">
                  <c:v>1888.7135938617439</c:v>
                </c:pt>
                <c:pt idx="45">
                  <c:v>1883.3749843788651</c:v>
                </c:pt>
                <c:pt idx="46">
                  <c:v>1885.0206777573467</c:v>
                </c:pt>
                <c:pt idx="47">
                  <c:v>1884.4485227041866</c:v>
                </c:pt>
                <c:pt idx="48">
                  <c:v>1884.3999745519636</c:v>
                </c:pt>
                <c:pt idx="49">
                  <c:v>1884.7159750055114</c:v>
                </c:pt>
                <c:pt idx="50">
                  <c:v>1885.8778257857971</c:v>
                </c:pt>
                <c:pt idx="51">
                  <c:v>1885.5857393231181</c:v>
                </c:pt>
                <c:pt idx="52">
                  <c:v>1885.6333158920111</c:v>
                </c:pt>
                <c:pt idx="53">
                  <c:v>1885.6742543395962</c:v>
                </c:pt>
                <c:pt idx="54">
                  <c:v>1886.6212112291989</c:v>
                </c:pt>
                <c:pt idx="55">
                  <c:v>1885.7626438994166</c:v>
                </c:pt>
                <c:pt idx="56">
                  <c:v>1885.9010667145485</c:v>
                </c:pt>
                <c:pt idx="57">
                  <c:v>1886.2042235562826</c:v>
                </c:pt>
                <c:pt idx="58">
                  <c:v>1886.7954170277192</c:v>
                </c:pt>
                <c:pt idx="59">
                  <c:v>1885.7645703117569</c:v>
                </c:pt>
                <c:pt idx="60">
                  <c:v>1885.7513896604605</c:v>
                </c:pt>
                <c:pt idx="61">
                  <c:v>1885.5539322024242</c:v>
                </c:pt>
                <c:pt idx="62">
                  <c:v>1886.2731373151573</c:v>
                </c:pt>
                <c:pt idx="63">
                  <c:v>1885.2789561152024</c:v>
                </c:pt>
                <c:pt idx="64">
                  <c:v>1885.2330490454035</c:v>
                </c:pt>
                <c:pt idx="65">
                  <c:v>1885.2342759846729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9-48F7-9520-84FB41241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815084191961544"/>
          <c:y val="0.41224583333333331"/>
          <c:w val="0.23449283673648594"/>
          <c:h val="0.199026851851851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s-IS" sz="1200" b="0"/>
              <a:t>Losun Íslands </a:t>
            </a:r>
          </a:p>
          <a:p>
            <a:pPr>
              <a:defRPr/>
            </a:pPr>
            <a:r>
              <a:rPr lang="is-IS" sz="1200" b="0"/>
              <a:t>án</a:t>
            </a:r>
            <a:r>
              <a:rPr lang="is-IS" sz="1200" b="0" baseline="0"/>
              <a:t> landnotkunar</a:t>
            </a:r>
            <a:endParaRPr lang="is-IS" sz="1200" b="0"/>
          </a:p>
        </c:rich>
      </c:tx>
      <c:layout>
        <c:manualLayout>
          <c:xMode val="edge"/>
          <c:yMode val="edge"/>
          <c:x val="0.7894750257281669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643403849704161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Data'!$H$11:$AV$11</c:f>
              <c:numCache>
                <c:formatCode>0</c:formatCode>
                <c:ptCount val="41"/>
                <c:pt idx="0">
                  <c:v>3707.3484357471484</c:v>
                </c:pt>
                <c:pt idx="1">
                  <c:v>3503.3958591849837</c:v>
                </c:pt>
                <c:pt idx="2">
                  <c:v>3441.4554754454693</c:v>
                </c:pt>
                <c:pt idx="3">
                  <c:v>3526.5818657465206</c:v>
                </c:pt>
                <c:pt idx="4">
                  <c:v>3461.20318228112</c:v>
                </c:pt>
                <c:pt idx="5">
                  <c:v>3591.1576835639489</c:v>
                </c:pt>
                <c:pt idx="6">
                  <c:v>3647.6784093798183</c:v>
                </c:pt>
                <c:pt idx="7">
                  <c:v>3807.331598519504</c:v>
                </c:pt>
                <c:pt idx="8">
                  <c:v>3956.1038287353658</c:v>
                </c:pt>
                <c:pt idx="9">
                  <c:v>4172.6975564248369</c:v>
                </c:pt>
                <c:pt idx="10">
                  <c:v>4201.4799372371681</c:v>
                </c:pt>
                <c:pt idx="11">
                  <c:v>4100.3049374383099</c:v>
                </c:pt>
                <c:pt idx="12">
                  <c:v>4187.0032937985761</c:v>
                </c:pt>
                <c:pt idx="13">
                  <c:v>4158.0580445068426</c:v>
                </c:pt>
                <c:pt idx="14">
                  <c:v>4270.3226176756443</c:v>
                </c:pt>
                <c:pt idx="15">
                  <c:v>4128.8544778738878</c:v>
                </c:pt>
                <c:pt idx="16">
                  <c:v>4686.7232852808729</c:v>
                </c:pt>
                <c:pt idx="17">
                  <c:v>4992.5636184428158</c:v>
                </c:pt>
                <c:pt idx="18">
                  <c:v>5374.0567535534265</c:v>
                </c:pt>
                <c:pt idx="19">
                  <c:v>5071.4218568689175</c:v>
                </c:pt>
                <c:pt idx="20">
                  <c:v>4976.0758286327</c:v>
                </c:pt>
                <c:pt idx="21">
                  <c:v>4762.7779382950393</c:v>
                </c:pt>
                <c:pt idx="22">
                  <c:v>4754.0260075935958</c:v>
                </c:pt>
                <c:pt idx="23">
                  <c:v>4757.6042928315301</c:v>
                </c:pt>
                <c:pt idx="24">
                  <c:v>4761.6339361876089</c:v>
                </c:pt>
                <c:pt idx="25">
                  <c:v>4844.8368353768801</c:v>
                </c:pt>
                <c:pt idx="26">
                  <c:v>4797.1816517628558</c:v>
                </c:pt>
                <c:pt idx="27">
                  <c:v>4884.5847144199079</c:v>
                </c:pt>
                <c:pt idx="28">
                  <c:v>4943.785396049655</c:v>
                </c:pt>
                <c:pt idx="29">
                  <c:v>4796.559077926735</c:v>
                </c:pt>
                <c:pt idx="30">
                  <c:v>4605.1122623753208</c:v>
                </c:pt>
                <c:pt idx="31">
                  <c:v>4729.1610057789212</c:v>
                </c:pt>
                <c:pt idx="32">
                  <c:v>4781.7166406813813</c:v>
                </c:pt>
                <c:pt idx="33">
                  <c:v>4646.0466707768592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D-4D8A-90F9-FFE4277E9D8E}"/>
            </c:ext>
          </c:extLst>
        </c:ser>
        <c:ser>
          <c:idx val="2"/>
          <c:order val="1"/>
          <c:tx>
            <c:v>Sviðsmynd með viðbótaraðgerðum</c:v>
          </c:tx>
          <c:spPr>
            <a:ln w="19050">
              <a:solidFill>
                <a:schemeClr val="accent2"/>
              </a:solidFill>
              <a:prstDash val="sysDot"/>
            </a:ln>
          </c:spPr>
          <c:marker>
            <c:symbol val="none"/>
          </c:marker>
          <c:dPt>
            <c:idx val="33"/>
            <c:bubble3D val="0"/>
            <c:spPr>
              <a:ln w="19050" cap="rnd">
                <a:solidFill>
                  <a:schemeClr val="accent2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71ED-4D8A-90F9-FFE4277E9D8E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Data'!$H$27:$BU$27</c:f>
              <c:numCache>
                <c:formatCode>0</c:formatCode>
                <c:ptCount val="66"/>
                <c:pt idx="33">
                  <c:v>4646.0466707768592</c:v>
                </c:pt>
                <c:pt idx="34">
                  <c:v>4662.1970512682719</c:v>
                </c:pt>
                <c:pt idx="35">
                  <c:v>4619.2142111817366</c:v>
                </c:pt>
                <c:pt idx="36">
                  <c:v>4554.7056215637112</c:v>
                </c:pt>
                <c:pt idx="37">
                  <c:v>4512.1732326008178</c:v>
                </c:pt>
                <c:pt idx="38">
                  <c:v>4346.6211227578451</c:v>
                </c:pt>
                <c:pt idx="39">
                  <c:v>4245.3895224608386</c:v>
                </c:pt>
                <c:pt idx="40">
                  <c:v>4156.4264395406808</c:v>
                </c:pt>
                <c:pt idx="41">
                  <c:v>4071.6883545917285</c:v>
                </c:pt>
                <c:pt idx="42">
                  <c:v>4014.1677429949045</c:v>
                </c:pt>
                <c:pt idx="43">
                  <c:v>3963.652824898325</c:v>
                </c:pt>
                <c:pt idx="44">
                  <c:v>3895.3634962743395</c:v>
                </c:pt>
                <c:pt idx="45">
                  <c:v>3815.5344645717405</c:v>
                </c:pt>
                <c:pt idx="46">
                  <c:v>3749.9779087958145</c:v>
                </c:pt>
                <c:pt idx="47">
                  <c:v>3676.4898310181238</c:v>
                </c:pt>
                <c:pt idx="48">
                  <c:v>3602.6766109245214</c:v>
                </c:pt>
                <c:pt idx="49">
                  <c:v>3529.556861080503</c:v>
                </c:pt>
                <c:pt idx="50">
                  <c:v>3455.1612945798915</c:v>
                </c:pt>
                <c:pt idx="51">
                  <c:v>3384.4378563830173</c:v>
                </c:pt>
                <c:pt idx="52">
                  <c:v>3315.6157978692509</c:v>
                </c:pt>
                <c:pt idx="53">
                  <c:v>3248.7048477716203</c:v>
                </c:pt>
                <c:pt idx="54">
                  <c:v>3190.9628568100302</c:v>
                </c:pt>
                <c:pt idx="55">
                  <c:v>3140.4346681909205</c:v>
                </c:pt>
                <c:pt idx="56">
                  <c:v>3095.3635895741995</c:v>
                </c:pt>
                <c:pt idx="57">
                  <c:v>3053.2564184523494</c:v>
                </c:pt>
                <c:pt idx="58">
                  <c:v>3020.6318964693528</c:v>
                </c:pt>
                <c:pt idx="59">
                  <c:v>2987.7965658193943</c:v>
                </c:pt>
                <c:pt idx="60">
                  <c:v>2955.104536402177</c:v>
                </c:pt>
                <c:pt idx="61">
                  <c:v>2927.2935316984799</c:v>
                </c:pt>
                <c:pt idx="62">
                  <c:v>2898.3496555078696</c:v>
                </c:pt>
                <c:pt idx="63">
                  <c:v>2868.7110402598978</c:v>
                </c:pt>
                <c:pt idx="64">
                  <c:v>2841.5174073088174</c:v>
                </c:pt>
                <c:pt idx="65">
                  <c:v>2816.1416542976995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D-4D8A-90F9-FFE4277E9D8E}"/>
            </c:ext>
          </c:extLst>
        </c:ser>
        <c:ser>
          <c:idx val="5"/>
          <c:order val="2"/>
          <c:tx>
            <c:v>Sviðsmynd með núgildandi aðgerðum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71ED-4D8A-90F9-FFE4277E9D8E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Data'!$H$19:$BU$19</c:f>
              <c:numCache>
                <c:formatCode>0</c:formatCode>
                <c:ptCount val="66"/>
                <c:pt idx="33">
                  <c:v>4646.0466707768592</c:v>
                </c:pt>
                <c:pt idx="34">
                  <c:v>4662.6341510246684</c:v>
                </c:pt>
                <c:pt idx="35">
                  <c:v>4634.1519092349581</c:v>
                </c:pt>
                <c:pt idx="36">
                  <c:v>4583.7089647043649</c:v>
                </c:pt>
                <c:pt idx="37">
                  <c:v>4555.1724928016874</c:v>
                </c:pt>
                <c:pt idx="38">
                  <c:v>4468.5572949922089</c:v>
                </c:pt>
                <c:pt idx="39">
                  <c:v>4430.07765366902</c:v>
                </c:pt>
                <c:pt idx="40">
                  <c:v>4392.7714619377775</c:v>
                </c:pt>
                <c:pt idx="41">
                  <c:v>4328.4072903080341</c:v>
                </c:pt>
                <c:pt idx="42">
                  <c:v>4280.3086379720962</c:v>
                </c:pt>
                <c:pt idx="43">
                  <c:v>4236.0749822969137</c:v>
                </c:pt>
                <c:pt idx="44">
                  <c:v>4170.6772224228653</c:v>
                </c:pt>
                <c:pt idx="45">
                  <c:v>4084.467276833263</c:v>
                </c:pt>
                <c:pt idx="46">
                  <c:v>4007.8675493762466</c:v>
                </c:pt>
                <c:pt idx="47">
                  <c:v>3922.5561986393145</c:v>
                </c:pt>
                <c:pt idx="48">
                  <c:v>3841.199556241032</c:v>
                </c:pt>
                <c:pt idx="49">
                  <c:v>3763.2514177634425</c:v>
                </c:pt>
                <c:pt idx="50">
                  <c:v>3685.2746621105416</c:v>
                </c:pt>
                <c:pt idx="51">
                  <c:v>3608.2257364529032</c:v>
                </c:pt>
                <c:pt idx="52">
                  <c:v>3531.7025369651819</c:v>
                </c:pt>
                <c:pt idx="53">
                  <c:v>3455.9844015545195</c:v>
                </c:pt>
                <c:pt idx="54">
                  <c:v>3385.318786755874</c:v>
                </c:pt>
                <c:pt idx="55">
                  <c:v>3321.1198720145276</c:v>
                </c:pt>
                <c:pt idx="56">
                  <c:v>3258.2348076982075</c:v>
                </c:pt>
                <c:pt idx="57">
                  <c:v>3196.141786235909</c:v>
                </c:pt>
                <c:pt idx="58">
                  <c:v>3135.3588835330852</c:v>
                </c:pt>
                <c:pt idx="59">
                  <c:v>3074.9181128573027</c:v>
                </c:pt>
                <c:pt idx="60">
                  <c:v>3022.5678688172384</c:v>
                </c:pt>
                <c:pt idx="61">
                  <c:v>2981.439131944318</c:v>
                </c:pt>
                <c:pt idx="62">
                  <c:v>2948.4951101921201</c:v>
                </c:pt>
                <c:pt idx="63">
                  <c:v>2915.7194957722327</c:v>
                </c:pt>
                <c:pt idx="64">
                  <c:v>2885.6740361713669</c:v>
                </c:pt>
                <c:pt idx="65">
                  <c:v>2858.3469342867338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D-4D8A-90F9-FFE4277E9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344262338419363E-3"/>
              <c:y val="0.1433100770675677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225462687845335"/>
          <c:y val="0.30803591994760565"/>
          <c:w val="0.21706658880490315"/>
          <c:h val="0.39314205782280426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GHG Emissions in Iceland</a:t>
            </a:r>
          </a:p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7696552239502109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219598092030238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Data'!$H$11:$AV$11</c:f>
              <c:numCache>
                <c:formatCode>0</c:formatCode>
                <c:ptCount val="41"/>
                <c:pt idx="0">
                  <c:v>3707.3484357471484</c:v>
                </c:pt>
                <c:pt idx="1">
                  <c:v>3503.3958591849837</c:v>
                </c:pt>
                <c:pt idx="2">
                  <c:v>3441.4554754454693</c:v>
                </c:pt>
                <c:pt idx="3">
                  <c:v>3526.5818657465206</c:v>
                </c:pt>
                <c:pt idx="4">
                  <c:v>3461.20318228112</c:v>
                </c:pt>
                <c:pt idx="5">
                  <c:v>3591.1576835639489</c:v>
                </c:pt>
                <c:pt idx="6">
                  <c:v>3647.6784093798183</c:v>
                </c:pt>
                <c:pt idx="7">
                  <c:v>3807.331598519504</c:v>
                </c:pt>
                <c:pt idx="8">
                  <c:v>3956.1038287353658</c:v>
                </c:pt>
                <c:pt idx="9">
                  <c:v>4172.6975564248369</c:v>
                </c:pt>
                <c:pt idx="10">
                  <c:v>4201.4799372371681</c:v>
                </c:pt>
                <c:pt idx="11">
                  <c:v>4100.3049374383099</c:v>
                </c:pt>
                <c:pt idx="12">
                  <c:v>4187.0032937985761</c:v>
                </c:pt>
                <c:pt idx="13">
                  <c:v>4158.0580445068426</c:v>
                </c:pt>
                <c:pt idx="14">
                  <c:v>4270.3226176756443</c:v>
                </c:pt>
                <c:pt idx="15">
                  <c:v>4128.8544778738878</c:v>
                </c:pt>
                <c:pt idx="16">
                  <c:v>4686.7232852808729</c:v>
                </c:pt>
                <c:pt idx="17">
                  <c:v>4992.5636184428158</c:v>
                </c:pt>
                <c:pt idx="18">
                  <c:v>5374.0567535534265</c:v>
                </c:pt>
                <c:pt idx="19">
                  <c:v>5071.4218568689175</c:v>
                </c:pt>
                <c:pt idx="20">
                  <c:v>4976.0758286327</c:v>
                </c:pt>
                <c:pt idx="21">
                  <c:v>4762.7779382950393</c:v>
                </c:pt>
                <c:pt idx="22">
                  <c:v>4754.0260075935958</c:v>
                </c:pt>
                <c:pt idx="23">
                  <c:v>4757.6042928315301</c:v>
                </c:pt>
                <c:pt idx="24">
                  <c:v>4761.6339361876089</c:v>
                </c:pt>
                <c:pt idx="25">
                  <c:v>4844.8368353768801</c:v>
                </c:pt>
                <c:pt idx="26">
                  <c:v>4797.1816517628558</c:v>
                </c:pt>
                <c:pt idx="27">
                  <c:v>4884.5847144199079</c:v>
                </c:pt>
                <c:pt idx="28">
                  <c:v>4943.785396049655</c:v>
                </c:pt>
                <c:pt idx="29">
                  <c:v>4796.559077926735</c:v>
                </c:pt>
                <c:pt idx="30">
                  <c:v>4605.1122623753208</c:v>
                </c:pt>
                <c:pt idx="31">
                  <c:v>4729.1610057789212</c:v>
                </c:pt>
                <c:pt idx="32">
                  <c:v>4781.7166406813813</c:v>
                </c:pt>
                <c:pt idx="33">
                  <c:v>4646.0466707768592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1-44BD-B891-EA3F705B3D8B}"/>
            </c:ext>
          </c:extLst>
        </c:ser>
        <c:ser>
          <c:idx val="2"/>
          <c:order val="1"/>
          <c:tx>
            <c:v>Scenario: With Existing Measures</c:v>
          </c:tx>
          <c:spPr>
            <a:ln w="19050">
              <a:solidFill>
                <a:schemeClr val="accent2"/>
              </a:solidFill>
              <a:prstDash val="sysDot"/>
            </a:ln>
          </c:spPr>
          <c:marker>
            <c:symbol val="none"/>
          </c:marker>
          <c:dPt>
            <c:idx val="33"/>
            <c:bubble3D val="0"/>
            <c:spPr>
              <a:ln w="19050" cap="rnd">
                <a:solidFill>
                  <a:schemeClr val="accent2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9141-44BD-B891-EA3F705B3D8B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Data'!$H$27:$BU$27</c:f>
              <c:numCache>
                <c:formatCode>0</c:formatCode>
                <c:ptCount val="66"/>
                <c:pt idx="33">
                  <c:v>4646.0466707768592</c:v>
                </c:pt>
                <c:pt idx="34">
                  <c:v>4662.1970512682719</c:v>
                </c:pt>
                <c:pt idx="35">
                  <c:v>4619.2142111817366</c:v>
                </c:pt>
                <c:pt idx="36">
                  <c:v>4554.7056215637112</c:v>
                </c:pt>
                <c:pt idx="37">
                  <c:v>4512.1732326008178</c:v>
                </c:pt>
                <c:pt idx="38">
                  <c:v>4346.6211227578451</c:v>
                </c:pt>
                <c:pt idx="39">
                  <c:v>4245.3895224608386</c:v>
                </c:pt>
                <c:pt idx="40">
                  <c:v>4156.4264395406808</c:v>
                </c:pt>
                <c:pt idx="41">
                  <c:v>4071.6883545917285</c:v>
                </c:pt>
                <c:pt idx="42">
                  <c:v>4014.1677429949045</c:v>
                </c:pt>
                <c:pt idx="43">
                  <c:v>3963.652824898325</c:v>
                </c:pt>
                <c:pt idx="44">
                  <c:v>3895.3634962743395</c:v>
                </c:pt>
                <c:pt idx="45">
                  <c:v>3815.5344645717405</c:v>
                </c:pt>
                <c:pt idx="46">
                  <c:v>3749.9779087958145</c:v>
                </c:pt>
                <c:pt idx="47">
                  <c:v>3676.4898310181238</c:v>
                </c:pt>
                <c:pt idx="48">
                  <c:v>3602.6766109245214</c:v>
                </c:pt>
                <c:pt idx="49">
                  <c:v>3529.556861080503</c:v>
                </c:pt>
                <c:pt idx="50">
                  <c:v>3455.1612945798915</c:v>
                </c:pt>
                <c:pt idx="51">
                  <c:v>3384.4378563830173</c:v>
                </c:pt>
                <c:pt idx="52">
                  <c:v>3315.6157978692509</c:v>
                </c:pt>
                <c:pt idx="53">
                  <c:v>3248.7048477716203</c:v>
                </c:pt>
                <c:pt idx="54">
                  <c:v>3190.9628568100302</c:v>
                </c:pt>
                <c:pt idx="55">
                  <c:v>3140.4346681909205</c:v>
                </c:pt>
                <c:pt idx="56">
                  <c:v>3095.3635895741995</c:v>
                </c:pt>
                <c:pt idx="57">
                  <c:v>3053.2564184523494</c:v>
                </c:pt>
                <c:pt idx="58">
                  <c:v>3020.6318964693528</c:v>
                </c:pt>
                <c:pt idx="59">
                  <c:v>2987.7965658193943</c:v>
                </c:pt>
                <c:pt idx="60">
                  <c:v>2955.104536402177</c:v>
                </c:pt>
                <c:pt idx="61">
                  <c:v>2927.2935316984799</c:v>
                </c:pt>
                <c:pt idx="62">
                  <c:v>2898.3496555078696</c:v>
                </c:pt>
                <c:pt idx="63">
                  <c:v>2868.7110402598978</c:v>
                </c:pt>
                <c:pt idx="64">
                  <c:v>2841.5174073088174</c:v>
                </c:pt>
                <c:pt idx="65">
                  <c:v>2816.1416542976995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41-44BD-B891-EA3F705B3D8B}"/>
            </c:ext>
          </c:extLst>
        </c:ser>
        <c:ser>
          <c:idx val="5"/>
          <c:order val="2"/>
          <c:tx>
            <c:v>Scenario: With Additional Measures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9141-44BD-B891-EA3F705B3D8B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Data'!$H$19:$BU$19</c:f>
              <c:numCache>
                <c:formatCode>0</c:formatCode>
                <c:ptCount val="66"/>
                <c:pt idx="33">
                  <c:v>4646.0466707768592</c:v>
                </c:pt>
                <c:pt idx="34">
                  <c:v>4662.6341510246684</c:v>
                </c:pt>
                <c:pt idx="35">
                  <c:v>4634.1519092349581</c:v>
                </c:pt>
                <c:pt idx="36">
                  <c:v>4583.7089647043649</c:v>
                </c:pt>
                <c:pt idx="37">
                  <c:v>4555.1724928016874</c:v>
                </c:pt>
                <c:pt idx="38">
                  <c:v>4468.5572949922089</c:v>
                </c:pt>
                <c:pt idx="39">
                  <c:v>4430.07765366902</c:v>
                </c:pt>
                <c:pt idx="40">
                  <c:v>4392.7714619377775</c:v>
                </c:pt>
                <c:pt idx="41">
                  <c:v>4328.4072903080341</c:v>
                </c:pt>
                <c:pt idx="42">
                  <c:v>4280.3086379720962</c:v>
                </c:pt>
                <c:pt idx="43">
                  <c:v>4236.0749822969137</c:v>
                </c:pt>
                <c:pt idx="44">
                  <c:v>4170.6772224228653</c:v>
                </c:pt>
                <c:pt idx="45">
                  <c:v>4084.467276833263</c:v>
                </c:pt>
                <c:pt idx="46">
                  <c:v>4007.8675493762466</c:v>
                </c:pt>
                <c:pt idx="47">
                  <c:v>3922.5561986393145</c:v>
                </c:pt>
                <c:pt idx="48">
                  <c:v>3841.199556241032</c:v>
                </c:pt>
                <c:pt idx="49">
                  <c:v>3763.2514177634425</c:v>
                </c:pt>
                <c:pt idx="50">
                  <c:v>3685.2746621105416</c:v>
                </c:pt>
                <c:pt idx="51">
                  <c:v>3608.2257364529032</c:v>
                </c:pt>
                <c:pt idx="52">
                  <c:v>3531.7025369651819</c:v>
                </c:pt>
                <c:pt idx="53">
                  <c:v>3455.9844015545195</c:v>
                </c:pt>
                <c:pt idx="54">
                  <c:v>3385.318786755874</c:v>
                </c:pt>
                <c:pt idx="55">
                  <c:v>3321.1198720145276</c:v>
                </c:pt>
                <c:pt idx="56">
                  <c:v>3258.2348076982075</c:v>
                </c:pt>
                <c:pt idx="57">
                  <c:v>3196.141786235909</c:v>
                </c:pt>
                <c:pt idx="58">
                  <c:v>3135.3588835330852</c:v>
                </c:pt>
                <c:pt idx="59">
                  <c:v>3074.9181128573027</c:v>
                </c:pt>
                <c:pt idx="60">
                  <c:v>3022.5678688172384</c:v>
                </c:pt>
                <c:pt idx="61">
                  <c:v>2981.439131944318</c:v>
                </c:pt>
                <c:pt idx="62">
                  <c:v>2948.4951101921201</c:v>
                </c:pt>
                <c:pt idx="63">
                  <c:v>2915.7194957722327</c:v>
                </c:pt>
                <c:pt idx="64">
                  <c:v>2885.6740361713669</c:v>
                </c:pt>
                <c:pt idx="65">
                  <c:v>2858.3469342867338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41-44BD-B891-EA3F705B3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344262338419363E-3"/>
              <c:y val="0.1433100770675677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630259792366703"/>
          <c:y val="0.30803592697650245"/>
          <c:w val="0.26369740258438468"/>
          <c:h val="0.39314205782280426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663517633125008E-2"/>
          <c:y val="3.2337962962962964E-2"/>
          <c:w val="0.58485467378829903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Data'!$E$123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Data'!$H$123:$AV$123</c15:sqref>
                  </c15:fullRef>
                </c:ext>
              </c:extLst>
              <c:f>'Talnagögn | Numerical Data'!$H$123:$AO$123</c:f>
              <c:numCache>
                <c:formatCode>0</c:formatCode>
                <c:ptCount val="34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9-467B-A99B-49108073FFE6}"/>
            </c:ext>
          </c:extLst>
        </c:ser>
        <c:ser>
          <c:idx val="3"/>
          <c:order val="1"/>
          <c:tx>
            <c:strRef>
              <c:f>'Talnagögn | Numerical Data'!$E$124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Data'!$H$124:$AV$124</c15:sqref>
                  </c15:fullRef>
                </c:ext>
              </c:extLst>
              <c:f>'Talnagögn | Numerical Data'!$H$124:$AO$124</c:f>
              <c:numCache>
                <c:formatCode>0</c:formatCode>
                <c:ptCount val="34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9-467B-A99B-49108073FFE6}"/>
            </c:ext>
          </c:extLst>
        </c:ser>
        <c:ser>
          <c:idx val="5"/>
          <c:order val="2"/>
          <c:tx>
            <c:strRef>
              <c:f>'Talnagögn | Numerical Data'!$E$125</c:f>
              <c:strCache>
                <c:ptCount val="1"/>
                <c:pt idx="0">
                  <c:v>F-Gases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Data'!$H$125:$AV$125</c15:sqref>
                  </c15:fullRef>
                </c:ext>
              </c:extLst>
              <c:f>'Talnagögn | Numerical Data'!$H$125:$AO$125</c:f>
              <c:numCache>
                <c:formatCode>0.0</c:formatCode>
                <c:ptCount val="34"/>
                <c:pt idx="0">
                  <c:v>0.31587839505520987</c:v>
                </c:pt>
                <c:pt idx="1">
                  <c:v>0.63440324339710896</c:v>
                </c:pt>
                <c:pt idx="2">
                  <c:v>0.64201226841222514</c:v>
                </c:pt>
                <c:pt idx="3">
                  <c:v>1.4399581844250187</c:v>
                </c:pt>
                <c:pt idx="4">
                  <c:v>1.8535598331542598</c:v>
                </c:pt>
                <c:pt idx="5">
                  <c:v>3.1529398777809292</c:v>
                </c:pt>
                <c:pt idx="6" formatCode="0">
                  <c:v>10.091380557538331</c:v>
                </c:pt>
                <c:pt idx="7" formatCode="0">
                  <c:v>16.137625712084247</c:v>
                </c:pt>
                <c:pt idx="8" formatCode="0">
                  <c:v>25.460844466955933</c:v>
                </c:pt>
                <c:pt idx="9" formatCode="0">
                  <c:v>36.988217113290219</c:v>
                </c:pt>
                <c:pt idx="10" formatCode="0">
                  <c:v>42.971186725495777</c:v>
                </c:pt>
                <c:pt idx="11" formatCode="0">
                  <c:v>39.803011906466502</c:v>
                </c:pt>
                <c:pt idx="12" formatCode="0">
                  <c:v>44.626570883465504</c:v>
                </c:pt>
                <c:pt idx="13" formatCode="0">
                  <c:v>45.10631741308412</c:v>
                </c:pt>
                <c:pt idx="14" formatCode="0">
                  <c:v>52.140957248435534</c:v>
                </c:pt>
                <c:pt idx="15" formatCode="0">
                  <c:v>57.201241406144838</c:v>
                </c:pt>
                <c:pt idx="16" formatCode="0">
                  <c:v>66.268728117954964</c:v>
                </c:pt>
                <c:pt idx="17" formatCode="0">
                  <c:v>66.94139885551283</c:v>
                </c:pt>
                <c:pt idx="18" formatCode="0">
                  <c:v>65.619674949677176</c:v>
                </c:pt>
                <c:pt idx="19" formatCode="0">
                  <c:v>78.815684882158905</c:v>
                </c:pt>
                <c:pt idx="20" formatCode="0">
                  <c:v>106.63787846935243</c:v>
                </c:pt>
                <c:pt idx="21" formatCode="0">
                  <c:v>131.33347009246177</c:v>
                </c:pt>
                <c:pt idx="22" formatCode="0">
                  <c:v>136.5156278242512</c:v>
                </c:pt>
                <c:pt idx="23" formatCode="0">
                  <c:v>166.67301783528774</c:v>
                </c:pt>
                <c:pt idx="24" formatCode="0">
                  <c:v>164.47973841133989</c:v>
                </c:pt>
                <c:pt idx="25" formatCode="0">
                  <c:v>156.82957565208963</c:v>
                </c:pt>
                <c:pt idx="26" formatCode="0">
                  <c:v>173.66618826618588</c:v>
                </c:pt>
                <c:pt idx="27" formatCode="0">
                  <c:v>164.60973006017312</c:v>
                </c:pt>
                <c:pt idx="28" formatCode="0">
                  <c:v>182.49465783600516</c:v>
                </c:pt>
                <c:pt idx="29" formatCode="0">
                  <c:v>194.40775708209762</c:v>
                </c:pt>
                <c:pt idx="30" formatCode="0">
                  <c:v>198.16685581224471</c:v>
                </c:pt>
                <c:pt idx="31" formatCode="0">
                  <c:v>162.47594201837697</c:v>
                </c:pt>
                <c:pt idx="32" formatCode="0">
                  <c:v>133.26429206158915</c:v>
                </c:pt>
                <c:pt idx="33" formatCode="0">
                  <c:v>124.61138001256812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9-467B-A99B-49108073FFE6}"/>
            </c:ext>
          </c:extLst>
        </c:ser>
        <c:ser>
          <c:idx val="4"/>
          <c:order val="3"/>
          <c:tx>
            <c:strRef>
              <c:f>'Talnagögn | Numerical Data'!$E$126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Data'!$H$126:$AO$126</c15:sqref>
                  </c15:fullRef>
                </c:ext>
              </c:extLst>
              <c:f>'Talnagögn | Numerical Data'!$H$126:$AO$126</c:f>
              <c:numCache>
                <c:formatCode>0</c:formatCode>
                <c:ptCount val="34"/>
                <c:pt idx="0">
                  <c:v>107.39920284949243</c:v>
                </c:pt>
                <c:pt idx="1">
                  <c:v>101.91136027226653</c:v>
                </c:pt>
                <c:pt idx="2">
                  <c:v>94.321493956709858</c:v>
                </c:pt>
                <c:pt idx="3">
                  <c:v>90.315707158298721</c:v>
                </c:pt>
                <c:pt idx="4">
                  <c:v>87.922425062911444</c:v>
                </c:pt>
                <c:pt idx="5">
                  <c:v>87.180001035308663</c:v>
                </c:pt>
                <c:pt idx="6">
                  <c:v>97.472453731573836</c:v>
                </c:pt>
                <c:pt idx="7">
                  <c:v>95.17781887015056</c:v>
                </c:pt>
                <c:pt idx="8">
                  <c:v>98.746741398858049</c:v>
                </c:pt>
                <c:pt idx="9">
                  <c:v>105.82336019790417</c:v>
                </c:pt>
                <c:pt idx="10">
                  <c:v>95.001120518162722</c:v>
                </c:pt>
                <c:pt idx="11">
                  <c:v>85.062324818882345</c:v>
                </c:pt>
                <c:pt idx="12">
                  <c:v>51.82442993699437</c:v>
                </c:pt>
                <c:pt idx="13">
                  <c:v>45.143881241780278</c:v>
                </c:pt>
                <c:pt idx="14">
                  <c:v>63.442740126241233</c:v>
                </c:pt>
                <c:pt idx="15">
                  <c:v>68.030615448339205</c:v>
                </c:pt>
                <c:pt idx="16">
                  <c:v>76.318942885185621</c:v>
                </c:pt>
                <c:pt idx="17">
                  <c:v>78.715404497936589</c:v>
                </c:pt>
                <c:pt idx="18">
                  <c:v>75.071963499563765</c:v>
                </c:pt>
                <c:pt idx="19">
                  <c:v>40.06501131439444</c:v>
                </c:pt>
                <c:pt idx="20">
                  <c:v>23.932143360735196</c:v>
                </c:pt>
                <c:pt idx="21">
                  <c:v>32.299400448278938</c:v>
                </c:pt>
                <c:pt idx="22">
                  <c:v>14.910384533250003</c:v>
                </c:pt>
                <c:pt idx="23">
                  <c:v>12.292173536575262</c:v>
                </c:pt>
                <c:pt idx="24">
                  <c:v>12.10219892780154</c:v>
                </c:pt>
                <c:pt idx="25">
                  <c:v>11.333658415575684</c:v>
                </c:pt>
                <c:pt idx="26">
                  <c:v>10.933710854335231</c:v>
                </c:pt>
                <c:pt idx="27">
                  <c:v>11.529807300972198</c:v>
                </c:pt>
                <c:pt idx="28">
                  <c:v>13.846926599616154</c:v>
                </c:pt>
                <c:pt idx="29">
                  <c:v>11.448122042170862</c:v>
                </c:pt>
                <c:pt idx="30">
                  <c:v>12.4448343158667</c:v>
                </c:pt>
                <c:pt idx="31">
                  <c:v>11.714415751738478</c:v>
                </c:pt>
                <c:pt idx="32">
                  <c:v>10.978213344841787</c:v>
                </c:pt>
                <c:pt idx="33">
                  <c:v>10.530949001049688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E9-467B-A99B-49108073F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1469392"/>
        <c:axId val="431469752"/>
      </c:bar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988285113393376"/>
          <c:y val="0.33331111111111111"/>
          <c:w val="0.32011714886606629"/>
          <c:h val="0.353956481481481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61.xml"/><Relationship Id="rId18" Type="http://schemas.openxmlformats.org/officeDocument/2006/relationships/chart" Target="../charts/chart66.xml"/><Relationship Id="rId26" Type="http://schemas.openxmlformats.org/officeDocument/2006/relationships/chart" Target="../charts/chart74.xml"/><Relationship Id="rId39" Type="http://schemas.openxmlformats.org/officeDocument/2006/relationships/chart" Target="../charts/chart87.xml"/><Relationship Id="rId21" Type="http://schemas.openxmlformats.org/officeDocument/2006/relationships/chart" Target="../charts/chart69.xml"/><Relationship Id="rId34" Type="http://schemas.openxmlformats.org/officeDocument/2006/relationships/chart" Target="../charts/chart82.xml"/><Relationship Id="rId42" Type="http://schemas.openxmlformats.org/officeDocument/2006/relationships/chart" Target="../charts/chart90.xml"/><Relationship Id="rId47" Type="http://schemas.openxmlformats.org/officeDocument/2006/relationships/chart" Target="../charts/chart95.xml"/><Relationship Id="rId50" Type="http://schemas.openxmlformats.org/officeDocument/2006/relationships/chart" Target="../charts/chart98.xml"/><Relationship Id="rId55" Type="http://schemas.openxmlformats.org/officeDocument/2006/relationships/chart" Target="../charts/chart103.xml"/><Relationship Id="rId63" Type="http://schemas.openxmlformats.org/officeDocument/2006/relationships/chart" Target="../charts/chart111.xml"/><Relationship Id="rId68" Type="http://schemas.openxmlformats.org/officeDocument/2006/relationships/chart" Target="../charts/chart116.xml"/><Relationship Id="rId76" Type="http://schemas.openxmlformats.org/officeDocument/2006/relationships/chart" Target="../charts/chart124.xml"/><Relationship Id="rId84" Type="http://schemas.openxmlformats.org/officeDocument/2006/relationships/chart" Target="../charts/chart132.xml"/><Relationship Id="rId89" Type="http://schemas.openxmlformats.org/officeDocument/2006/relationships/chart" Target="../charts/chart137.xml"/><Relationship Id="rId7" Type="http://schemas.openxmlformats.org/officeDocument/2006/relationships/chart" Target="../charts/chart55.xml"/><Relationship Id="rId71" Type="http://schemas.openxmlformats.org/officeDocument/2006/relationships/chart" Target="../charts/chart119.xml"/><Relationship Id="rId92" Type="http://schemas.openxmlformats.org/officeDocument/2006/relationships/chart" Target="../charts/chart140.xml"/><Relationship Id="rId2" Type="http://schemas.openxmlformats.org/officeDocument/2006/relationships/chart" Target="../charts/chart50.xml"/><Relationship Id="rId16" Type="http://schemas.openxmlformats.org/officeDocument/2006/relationships/chart" Target="../charts/chart64.xml"/><Relationship Id="rId29" Type="http://schemas.openxmlformats.org/officeDocument/2006/relationships/chart" Target="../charts/chart77.xml"/><Relationship Id="rId11" Type="http://schemas.openxmlformats.org/officeDocument/2006/relationships/chart" Target="../charts/chart59.xml"/><Relationship Id="rId24" Type="http://schemas.openxmlformats.org/officeDocument/2006/relationships/chart" Target="../charts/chart72.xml"/><Relationship Id="rId32" Type="http://schemas.openxmlformats.org/officeDocument/2006/relationships/chart" Target="../charts/chart80.xml"/><Relationship Id="rId37" Type="http://schemas.openxmlformats.org/officeDocument/2006/relationships/chart" Target="../charts/chart85.xml"/><Relationship Id="rId40" Type="http://schemas.openxmlformats.org/officeDocument/2006/relationships/chart" Target="../charts/chart88.xml"/><Relationship Id="rId45" Type="http://schemas.openxmlformats.org/officeDocument/2006/relationships/chart" Target="../charts/chart93.xml"/><Relationship Id="rId53" Type="http://schemas.openxmlformats.org/officeDocument/2006/relationships/chart" Target="../charts/chart101.xml"/><Relationship Id="rId58" Type="http://schemas.openxmlformats.org/officeDocument/2006/relationships/chart" Target="../charts/chart106.xml"/><Relationship Id="rId66" Type="http://schemas.openxmlformats.org/officeDocument/2006/relationships/chart" Target="../charts/chart114.xml"/><Relationship Id="rId74" Type="http://schemas.openxmlformats.org/officeDocument/2006/relationships/chart" Target="../charts/chart122.xml"/><Relationship Id="rId79" Type="http://schemas.openxmlformats.org/officeDocument/2006/relationships/chart" Target="../charts/chart127.xml"/><Relationship Id="rId87" Type="http://schemas.openxmlformats.org/officeDocument/2006/relationships/chart" Target="../charts/chart135.xml"/><Relationship Id="rId5" Type="http://schemas.openxmlformats.org/officeDocument/2006/relationships/chart" Target="../charts/chart53.xml"/><Relationship Id="rId61" Type="http://schemas.openxmlformats.org/officeDocument/2006/relationships/chart" Target="../charts/chart109.xml"/><Relationship Id="rId82" Type="http://schemas.openxmlformats.org/officeDocument/2006/relationships/chart" Target="../charts/chart130.xml"/><Relationship Id="rId90" Type="http://schemas.openxmlformats.org/officeDocument/2006/relationships/chart" Target="../charts/chart138.xml"/><Relationship Id="rId95" Type="http://schemas.openxmlformats.org/officeDocument/2006/relationships/chart" Target="../charts/chart143.xml"/><Relationship Id="rId19" Type="http://schemas.openxmlformats.org/officeDocument/2006/relationships/chart" Target="../charts/chart67.xml"/><Relationship Id="rId14" Type="http://schemas.openxmlformats.org/officeDocument/2006/relationships/chart" Target="../charts/chart62.xml"/><Relationship Id="rId22" Type="http://schemas.openxmlformats.org/officeDocument/2006/relationships/chart" Target="../charts/chart70.xml"/><Relationship Id="rId27" Type="http://schemas.openxmlformats.org/officeDocument/2006/relationships/chart" Target="../charts/chart75.xml"/><Relationship Id="rId30" Type="http://schemas.openxmlformats.org/officeDocument/2006/relationships/chart" Target="../charts/chart78.xml"/><Relationship Id="rId35" Type="http://schemas.openxmlformats.org/officeDocument/2006/relationships/chart" Target="../charts/chart83.xml"/><Relationship Id="rId43" Type="http://schemas.openxmlformats.org/officeDocument/2006/relationships/chart" Target="../charts/chart91.xml"/><Relationship Id="rId48" Type="http://schemas.openxmlformats.org/officeDocument/2006/relationships/chart" Target="../charts/chart96.xml"/><Relationship Id="rId56" Type="http://schemas.openxmlformats.org/officeDocument/2006/relationships/chart" Target="../charts/chart104.xml"/><Relationship Id="rId64" Type="http://schemas.openxmlformats.org/officeDocument/2006/relationships/chart" Target="../charts/chart112.xml"/><Relationship Id="rId69" Type="http://schemas.openxmlformats.org/officeDocument/2006/relationships/chart" Target="../charts/chart117.xml"/><Relationship Id="rId77" Type="http://schemas.openxmlformats.org/officeDocument/2006/relationships/chart" Target="../charts/chart125.xml"/><Relationship Id="rId8" Type="http://schemas.openxmlformats.org/officeDocument/2006/relationships/chart" Target="../charts/chart56.xml"/><Relationship Id="rId51" Type="http://schemas.openxmlformats.org/officeDocument/2006/relationships/chart" Target="../charts/chart99.xml"/><Relationship Id="rId72" Type="http://schemas.openxmlformats.org/officeDocument/2006/relationships/chart" Target="../charts/chart120.xml"/><Relationship Id="rId80" Type="http://schemas.openxmlformats.org/officeDocument/2006/relationships/chart" Target="../charts/chart128.xml"/><Relationship Id="rId85" Type="http://schemas.openxmlformats.org/officeDocument/2006/relationships/chart" Target="../charts/chart133.xml"/><Relationship Id="rId93" Type="http://schemas.openxmlformats.org/officeDocument/2006/relationships/chart" Target="../charts/chart141.xml"/><Relationship Id="rId3" Type="http://schemas.openxmlformats.org/officeDocument/2006/relationships/chart" Target="../charts/chart51.xml"/><Relationship Id="rId12" Type="http://schemas.openxmlformats.org/officeDocument/2006/relationships/chart" Target="../charts/chart60.xml"/><Relationship Id="rId17" Type="http://schemas.openxmlformats.org/officeDocument/2006/relationships/chart" Target="../charts/chart65.xml"/><Relationship Id="rId25" Type="http://schemas.openxmlformats.org/officeDocument/2006/relationships/chart" Target="../charts/chart73.xml"/><Relationship Id="rId33" Type="http://schemas.openxmlformats.org/officeDocument/2006/relationships/chart" Target="../charts/chart81.xml"/><Relationship Id="rId38" Type="http://schemas.openxmlformats.org/officeDocument/2006/relationships/chart" Target="../charts/chart86.xml"/><Relationship Id="rId46" Type="http://schemas.openxmlformats.org/officeDocument/2006/relationships/chart" Target="../charts/chart94.xml"/><Relationship Id="rId59" Type="http://schemas.openxmlformats.org/officeDocument/2006/relationships/chart" Target="../charts/chart107.xml"/><Relationship Id="rId67" Type="http://schemas.openxmlformats.org/officeDocument/2006/relationships/chart" Target="../charts/chart115.xml"/><Relationship Id="rId20" Type="http://schemas.openxmlformats.org/officeDocument/2006/relationships/chart" Target="../charts/chart68.xml"/><Relationship Id="rId41" Type="http://schemas.openxmlformats.org/officeDocument/2006/relationships/chart" Target="../charts/chart89.xml"/><Relationship Id="rId54" Type="http://schemas.openxmlformats.org/officeDocument/2006/relationships/chart" Target="../charts/chart102.xml"/><Relationship Id="rId62" Type="http://schemas.openxmlformats.org/officeDocument/2006/relationships/chart" Target="../charts/chart110.xml"/><Relationship Id="rId70" Type="http://schemas.openxmlformats.org/officeDocument/2006/relationships/chart" Target="../charts/chart118.xml"/><Relationship Id="rId75" Type="http://schemas.openxmlformats.org/officeDocument/2006/relationships/chart" Target="../charts/chart123.xml"/><Relationship Id="rId83" Type="http://schemas.openxmlformats.org/officeDocument/2006/relationships/chart" Target="../charts/chart131.xml"/><Relationship Id="rId88" Type="http://schemas.openxmlformats.org/officeDocument/2006/relationships/chart" Target="../charts/chart136.xml"/><Relationship Id="rId91" Type="http://schemas.openxmlformats.org/officeDocument/2006/relationships/chart" Target="../charts/chart139.xml"/><Relationship Id="rId96" Type="http://schemas.openxmlformats.org/officeDocument/2006/relationships/chart" Target="../charts/chart144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15" Type="http://schemas.openxmlformats.org/officeDocument/2006/relationships/chart" Target="../charts/chart63.xml"/><Relationship Id="rId23" Type="http://schemas.openxmlformats.org/officeDocument/2006/relationships/chart" Target="../charts/chart71.xml"/><Relationship Id="rId28" Type="http://schemas.openxmlformats.org/officeDocument/2006/relationships/chart" Target="../charts/chart76.xml"/><Relationship Id="rId36" Type="http://schemas.openxmlformats.org/officeDocument/2006/relationships/chart" Target="../charts/chart84.xml"/><Relationship Id="rId49" Type="http://schemas.openxmlformats.org/officeDocument/2006/relationships/chart" Target="../charts/chart97.xml"/><Relationship Id="rId57" Type="http://schemas.openxmlformats.org/officeDocument/2006/relationships/chart" Target="../charts/chart105.xml"/><Relationship Id="rId10" Type="http://schemas.openxmlformats.org/officeDocument/2006/relationships/chart" Target="../charts/chart58.xml"/><Relationship Id="rId31" Type="http://schemas.openxmlformats.org/officeDocument/2006/relationships/chart" Target="../charts/chart79.xml"/><Relationship Id="rId44" Type="http://schemas.openxmlformats.org/officeDocument/2006/relationships/chart" Target="../charts/chart92.xml"/><Relationship Id="rId52" Type="http://schemas.openxmlformats.org/officeDocument/2006/relationships/chart" Target="../charts/chart100.xml"/><Relationship Id="rId60" Type="http://schemas.openxmlformats.org/officeDocument/2006/relationships/chart" Target="../charts/chart108.xml"/><Relationship Id="rId65" Type="http://schemas.openxmlformats.org/officeDocument/2006/relationships/chart" Target="../charts/chart113.xml"/><Relationship Id="rId73" Type="http://schemas.openxmlformats.org/officeDocument/2006/relationships/chart" Target="../charts/chart121.xml"/><Relationship Id="rId78" Type="http://schemas.openxmlformats.org/officeDocument/2006/relationships/chart" Target="../charts/chart126.xml"/><Relationship Id="rId81" Type="http://schemas.openxmlformats.org/officeDocument/2006/relationships/chart" Target="../charts/chart129.xml"/><Relationship Id="rId86" Type="http://schemas.openxmlformats.org/officeDocument/2006/relationships/chart" Target="../charts/chart134.xml"/><Relationship Id="rId94" Type="http://schemas.openxmlformats.org/officeDocument/2006/relationships/chart" Target="../charts/chart142.xml"/><Relationship Id="rId4" Type="http://schemas.openxmlformats.org/officeDocument/2006/relationships/chart" Target="../charts/chart52.xml"/><Relationship Id="rId9" Type="http://schemas.openxmlformats.org/officeDocument/2006/relationships/chart" Target="../charts/chart5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43</xdr:row>
      <xdr:rowOff>0</xdr:rowOff>
    </xdr:from>
    <xdr:to>
      <xdr:col>10</xdr:col>
      <xdr:colOff>10885</xdr:colOff>
      <xdr:row>63</xdr:row>
      <xdr:rowOff>2000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77ACD8F-EFEA-410B-B156-773BCD574B0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2168206</xdr:colOff>
      <xdr:row>18</xdr:row>
      <xdr:rowOff>111919</xdr:rowOff>
    </xdr:from>
    <xdr:to>
      <xdr:col>10</xdr:col>
      <xdr:colOff>51707</xdr:colOff>
      <xdr:row>39</xdr:row>
      <xdr:rowOff>2362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00B4BAD-3FD7-488D-A0C6-19AE2CC8935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</xdr:colOff>
      <xdr:row>66</xdr:row>
      <xdr:rowOff>0</xdr:rowOff>
    </xdr:from>
    <xdr:to>
      <xdr:col>10</xdr:col>
      <xdr:colOff>10886</xdr:colOff>
      <xdr:row>85</xdr:row>
      <xdr:rowOff>32843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DCFB0F40-611F-43CF-9A8B-FDDD301FEE6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23</xdr:col>
      <xdr:colOff>0</xdr:colOff>
      <xdr:row>66</xdr:row>
      <xdr:rowOff>0</xdr:rowOff>
    </xdr:from>
    <xdr:to>
      <xdr:col>27</xdr:col>
      <xdr:colOff>979714</xdr:colOff>
      <xdr:row>85</xdr:row>
      <xdr:rowOff>32843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49EA2316-41E8-4A2F-B9CC-093CEBF95EA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0</xdr:colOff>
      <xdr:row>123</xdr:row>
      <xdr:rowOff>0</xdr:rowOff>
    </xdr:from>
    <xdr:to>
      <xdr:col>9</xdr:col>
      <xdr:colOff>880232</xdr:colOff>
      <xdr:row>143</xdr:row>
      <xdr:rowOff>109610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2FE6850B-E81F-44B7-9ED6-4CCB86A75CC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22</xdr:col>
      <xdr:colOff>228600</xdr:colOff>
      <xdr:row>123</xdr:row>
      <xdr:rowOff>91440</xdr:rowOff>
    </xdr:from>
    <xdr:to>
      <xdr:col>28</xdr:col>
      <xdr:colOff>10886</xdr:colOff>
      <xdr:row>144</xdr:row>
      <xdr:rowOff>51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35DF518E-D796-4D2E-996D-7F8933DC1F2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0</xdr:colOff>
      <xdr:row>123</xdr:row>
      <xdr:rowOff>0</xdr:rowOff>
    </xdr:from>
    <xdr:to>
      <xdr:col>17</xdr:col>
      <xdr:colOff>502172</xdr:colOff>
      <xdr:row>143</xdr:row>
      <xdr:rowOff>93894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5FE5ED48-8202-4A72-9A98-72BD9DA7911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27</xdr:col>
      <xdr:colOff>854535</xdr:colOff>
      <xdr:row>124</xdr:row>
      <xdr:rowOff>17417</xdr:rowOff>
    </xdr:from>
    <xdr:to>
      <xdr:col>37</xdr:col>
      <xdr:colOff>36716</xdr:colOff>
      <xdr:row>144</xdr:row>
      <xdr:rowOff>32657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23E9C144-A428-49BB-A668-9924779E53C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23</xdr:col>
      <xdr:colOff>0</xdr:colOff>
      <xdr:row>18</xdr:row>
      <xdr:rowOff>0</xdr:rowOff>
    </xdr:from>
    <xdr:to>
      <xdr:col>28</xdr:col>
      <xdr:colOff>21771</xdr:colOff>
      <xdr:row>38</xdr:row>
      <xdr:rowOff>121585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793887B-A4DD-4454-B94F-E3C97D05DC4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23</xdr:col>
      <xdr:colOff>0</xdr:colOff>
      <xdr:row>43</xdr:row>
      <xdr:rowOff>0</xdr:rowOff>
    </xdr:from>
    <xdr:to>
      <xdr:col>28</xdr:col>
      <xdr:colOff>43543</xdr:colOff>
      <xdr:row>63</xdr:row>
      <xdr:rowOff>2000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CA4E54E3-0A14-482A-ADB0-C30D5C26693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28</xdr:col>
      <xdr:colOff>0</xdr:colOff>
      <xdr:row>66</xdr:row>
      <xdr:rowOff>0</xdr:rowOff>
    </xdr:from>
    <xdr:to>
      <xdr:col>35</xdr:col>
      <xdr:colOff>489857</xdr:colOff>
      <xdr:row>85</xdr:row>
      <xdr:rowOff>98157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AE296312-8E85-4321-A90B-51FF4FF41D0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28</xdr:col>
      <xdr:colOff>0</xdr:colOff>
      <xdr:row>43</xdr:row>
      <xdr:rowOff>0</xdr:rowOff>
    </xdr:from>
    <xdr:to>
      <xdr:col>35</xdr:col>
      <xdr:colOff>511629</xdr:colOff>
      <xdr:row>63</xdr:row>
      <xdr:rowOff>2000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97F93262-3605-4DDF-85B8-9D7D7CF82D5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4</xdr:col>
      <xdr:colOff>0</xdr:colOff>
      <xdr:row>147</xdr:row>
      <xdr:rowOff>0</xdr:rowOff>
    </xdr:from>
    <xdr:to>
      <xdr:col>10</xdr:col>
      <xdr:colOff>21771</xdr:colOff>
      <xdr:row>167</xdr:row>
      <xdr:rowOff>107501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5F559815-9C78-48C4-9F01-931412F5AD3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23</xdr:col>
      <xdr:colOff>0</xdr:colOff>
      <xdr:row>147</xdr:row>
      <xdr:rowOff>0</xdr:rowOff>
    </xdr:from>
    <xdr:to>
      <xdr:col>28</xdr:col>
      <xdr:colOff>43543</xdr:colOff>
      <xdr:row>167</xdr:row>
      <xdr:rowOff>107501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ED1DAC9F-0BAC-4CB0-AA88-3E7469D199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23</xdr:col>
      <xdr:colOff>0</xdr:colOff>
      <xdr:row>168</xdr:row>
      <xdr:rowOff>0</xdr:rowOff>
    </xdr:from>
    <xdr:to>
      <xdr:col>29</xdr:col>
      <xdr:colOff>0</xdr:colOff>
      <xdr:row>188</xdr:row>
      <xdr:rowOff>138253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2B4D37C-7BD4-4A95-B15B-D36DFD4E851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28</xdr:col>
      <xdr:colOff>576943</xdr:colOff>
      <xdr:row>168</xdr:row>
      <xdr:rowOff>32658</xdr:rowOff>
    </xdr:from>
    <xdr:to>
      <xdr:col>38</xdr:col>
      <xdr:colOff>272143</xdr:colOff>
      <xdr:row>188</xdr:row>
      <xdr:rowOff>168007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5A37E9DC-21C9-44E6-B805-FE36A77694D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4</xdr:col>
      <xdr:colOff>0</xdr:colOff>
      <xdr:row>169</xdr:row>
      <xdr:rowOff>0</xdr:rowOff>
    </xdr:from>
    <xdr:to>
      <xdr:col>9</xdr:col>
      <xdr:colOff>1215515</xdr:colOff>
      <xdr:row>189</xdr:row>
      <xdr:rowOff>2000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0D406476-CD89-4EE4-953E-624D358F05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10</xdr:col>
      <xdr:colOff>0</xdr:colOff>
      <xdr:row>147</xdr:row>
      <xdr:rowOff>0</xdr:rowOff>
    </xdr:from>
    <xdr:to>
      <xdr:col>18</xdr:col>
      <xdr:colOff>315686</xdr:colOff>
      <xdr:row>167</xdr:row>
      <xdr:rowOff>117774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DBB6CBD0-60D9-48CE-9747-FD85A3A9DFB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10</xdr:col>
      <xdr:colOff>0</xdr:colOff>
      <xdr:row>169</xdr:row>
      <xdr:rowOff>0</xdr:rowOff>
    </xdr:from>
    <xdr:to>
      <xdr:col>18</xdr:col>
      <xdr:colOff>174172</xdr:colOff>
      <xdr:row>189</xdr:row>
      <xdr:rowOff>2000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3E31B1AF-0AC4-4E41-AD00-BD4BD2C690F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0</xdr:colOff>
      <xdr:row>66</xdr:row>
      <xdr:rowOff>0</xdr:rowOff>
    </xdr:from>
    <xdr:to>
      <xdr:col>18</xdr:col>
      <xdr:colOff>206829</xdr:colOff>
      <xdr:row>85</xdr:row>
      <xdr:rowOff>99971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9578544F-684C-4D13-B076-2911E223B47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10</xdr:col>
      <xdr:colOff>0</xdr:colOff>
      <xdr:row>43</xdr:row>
      <xdr:rowOff>0</xdr:rowOff>
    </xdr:from>
    <xdr:to>
      <xdr:col>18</xdr:col>
      <xdr:colOff>141515</xdr:colOff>
      <xdr:row>63</xdr:row>
      <xdr:rowOff>2000</xdr:rowOff>
    </xdr:to>
    <xdr:graphicFrame macro="">
      <xdr:nvGraphicFramePr>
        <xdr:cNvPr id="106" name="Chart 105">
          <a:extLst>
            <a:ext uri="{FF2B5EF4-FFF2-40B4-BE49-F238E27FC236}">
              <a16:creationId xmlns:a16="http://schemas.microsoft.com/office/drawing/2014/main" id="{68CA743B-BB96-45F6-A3D3-2FAC963F02D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4</xdr:col>
      <xdr:colOff>0</xdr:colOff>
      <xdr:row>193</xdr:row>
      <xdr:rowOff>0</xdr:rowOff>
    </xdr:from>
    <xdr:to>
      <xdr:col>10</xdr:col>
      <xdr:colOff>32657</xdr:colOff>
      <xdr:row>213</xdr:row>
      <xdr:rowOff>2000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3E49BA87-6ED7-4FCF-BA25-E3246033705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10</xdr:col>
      <xdr:colOff>0</xdr:colOff>
      <xdr:row>193</xdr:row>
      <xdr:rowOff>0</xdr:rowOff>
    </xdr:from>
    <xdr:to>
      <xdr:col>18</xdr:col>
      <xdr:colOff>130629</xdr:colOff>
      <xdr:row>213</xdr:row>
      <xdr:rowOff>2000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5139F02C-FCDE-4CE2-BFFF-049875E9DC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4</xdr:col>
      <xdr:colOff>0</xdr:colOff>
      <xdr:row>216</xdr:row>
      <xdr:rowOff>0</xdr:rowOff>
    </xdr:from>
    <xdr:to>
      <xdr:col>10</xdr:col>
      <xdr:colOff>21771</xdr:colOff>
      <xdr:row>235</xdr:row>
      <xdr:rowOff>162565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288CD7BE-54E1-46D6-B77F-78A87A9B526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23</xdr:col>
      <xdr:colOff>0</xdr:colOff>
      <xdr:row>193</xdr:row>
      <xdr:rowOff>0</xdr:rowOff>
    </xdr:from>
    <xdr:to>
      <xdr:col>28</xdr:col>
      <xdr:colOff>10886</xdr:colOff>
      <xdr:row>213</xdr:row>
      <xdr:rowOff>2000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C9B54708-D654-487D-B08B-5F4027434F9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28</xdr:col>
      <xdr:colOff>0</xdr:colOff>
      <xdr:row>147</xdr:row>
      <xdr:rowOff>0</xdr:rowOff>
    </xdr:from>
    <xdr:to>
      <xdr:col>35</xdr:col>
      <xdr:colOff>511629</xdr:colOff>
      <xdr:row>167</xdr:row>
      <xdr:rowOff>107501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096735B6-9AD6-4C5A-B56F-4D5217DD2AF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28</xdr:col>
      <xdr:colOff>0</xdr:colOff>
      <xdr:row>193</xdr:row>
      <xdr:rowOff>0</xdr:rowOff>
    </xdr:from>
    <xdr:to>
      <xdr:col>35</xdr:col>
      <xdr:colOff>533400</xdr:colOff>
      <xdr:row>213</xdr:row>
      <xdr:rowOff>2001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5BF90CDD-7E0F-40AC-AA3A-14301407857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23</xdr:col>
      <xdr:colOff>0</xdr:colOff>
      <xdr:row>216</xdr:row>
      <xdr:rowOff>0</xdr:rowOff>
    </xdr:from>
    <xdr:to>
      <xdr:col>28</xdr:col>
      <xdr:colOff>0</xdr:colOff>
      <xdr:row>235</xdr:row>
      <xdr:rowOff>162565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EA64DEA2-DBE0-4DB5-AFB9-DBA70E8BC8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22</xdr:col>
      <xdr:colOff>664027</xdr:colOff>
      <xdr:row>254</xdr:row>
      <xdr:rowOff>0</xdr:rowOff>
    </xdr:from>
    <xdr:to>
      <xdr:col>27</xdr:col>
      <xdr:colOff>979713</xdr:colOff>
      <xdr:row>274</xdr:row>
      <xdr:rowOff>74207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0907B007-F6CF-469D-9E11-5D5A5259B33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4</xdr:col>
      <xdr:colOff>0</xdr:colOff>
      <xdr:row>254</xdr:row>
      <xdr:rowOff>0</xdr:rowOff>
    </xdr:from>
    <xdr:to>
      <xdr:col>9</xdr:col>
      <xdr:colOff>1208314</xdr:colOff>
      <xdr:row>274</xdr:row>
      <xdr:rowOff>74207</xdr:rowOff>
    </xdr:to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EF18629E-6164-4F23-8DB3-401F3016C9B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4</xdr:col>
      <xdr:colOff>0</xdr:colOff>
      <xdr:row>278</xdr:row>
      <xdr:rowOff>0</xdr:rowOff>
    </xdr:from>
    <xdr:to>
      <xdr:col>9</xdr:col>
      <xdr:colOff>1208314</xdr:colOff>
      <xdr:row>297</xdr:row>
      <xdr:rowOff>103963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A2394DDF-0AA5-4EE7-8182-56DCD9B16DD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10</xdr:col>
      <xdr:colOff>0</xdr:colOff>
      <xdr:row>278</xdr:row>
      <xdr:rowOff>0</xdr:rowOff>
    </xdr:from>
    <xdr:to>
      <xdr:col>18</xdr:col>
      <xdr:colOff>170906</xdr:colOff>
      <xdr:row>297</xdr:row>
      <xdr:rowOff>101423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13351A01-EB9B-41FA-88F0-70B97BADFCA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23</xdr:col>
      <xdr:colOff>0</xdr:colOff>
      <xdr:row>278</xdr:row>
      <xdr:rowOff>0</xdr:rowOff>
    </xdr:from>
    <xdr:to>
      <xdr:col>27</xdr:col>
      <xdr:colOff>957943</xdr:colOff>
      <xdr:row>297</xdr:row>
      <xdr:rowOff>183428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16FD0DF8-E2C1-4D51-9E83-C1C788E7507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28</xdr:col>
      <xdr:colOff>0</xdr:colOff>
      <xdr:row>278</xdr:row>
      <xdr:rowOff>0</xdr:rowOff>
    </xdr:from>
    <xdr:to>
      <xdr:col>35</xdr:col>
      <xdr:colOff>500743</xdr:colOff>
      <xdr:row>297</xdr:row>
      <xdr:rowOff>183428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1D098BE8-78A5-4925-8536-ECF5C911FD8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oneCellAnchor>
    <xdr:from>
      <xdr:col>23</xdr:col>
      <xdr:colOff>0</xdr:colOff>
      <xdr:row>301</xdr:row>
      <xdr:rowOff>0</xdr:rowOff>
    </xdr:from>
    <xdr:ext cx="7975600" cy="4320000"/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1890E59F-0939-4FDF-B832-0D806F583C9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oneCellAnchor>
  <xdr:oneCellAnchor>
    <xdr:from>
      <xdr:col>28</xdr:col>
      <xdr:colOff>0</xdr:colOff>
      <xdr:row>301</xdr:row>
      <xdr:rowOff>0</xdr:rowOff>
    </xdr:from>
    <xdr:ext cx="8011886" cy="4320000"/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84555EC2-7E99-4916-9F64-582D149ED3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oneCellAnchor>
  <xdr:twoCellAnchor editAs="oneCell">
    <xdr:from>
      <xdr:col>22</xdr:col>
      <xdr:colOff>664027</xdr:colOff>
      <xdr:row>336</xdr:row>
      <xdr:rowOff>0</xdr:rowOff>
    </xdr:from>
    <xdr:to>
      <xdr:col>28</xdr:col>
      <xdr:colOff>76199</xdr:colOff>
      <xdr:row>355</xdr:row>
      <xdr:rowOff>57046</xdr:rowOff>
    </xdr:to>
    <xdr:graphicFrame macro="">
      <xdr:nvGraphicFramePr>
        <xdr:cNvPr id="126" name="Chart 125">
          <a:extLst>
            <a:ext uri="{FF2B5EF4-FFF2-40B4-BE49-F238E27FC236}">
              <a16:creationId xmlns:a16="http://schemas.microsoft.com/office/drawing/2014/main" id="{9FBAA1EE-C8B0-4D6D-AA04-4D11FDA18C1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4</xdr:col>
      <xdr:colOff>0</xdr:colOff>
      <xdr:row>337</xdr:row>
      <xdr:rowOff>0</xdr:rowOff>
    </xdr:from>
    <xdr:to>
      <xdr:col>9</xdr:col>
      <xdr:colOff>92042</xdr:colOff>
      <xdr:row>356</xdr:row>
      <xdr:rowOff>75102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F188EA18-6247-4B57-A67F-80B0F0C7082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oneCellAnchor>
    <xdr:from>
      <xdr:col>4</xdr:col>
      <xdr:colOff>0</xdr:colOff>
      <xdr:row>301</xdr:row>
      <xdr:rowOff>0</xdr:rowOff>
    </xdr:from>
    <xdr:ext cx="7986849" cy="4320000"/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52A451DD-13DB-46ED-BDC8-98B99DBD0F9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oneCellAnchor>
  <xdr:oneCellAnchor>
    <xdr:from>
      <xdr:col>10</xdr:col>
      <xdr:colOff>0</xdr:colOff>
      <xdr:row>301</xdr:row>
      <xdr:rowOff>0</xdr:rowOff>
    </xdr:from>
    <xdr:ext cx="7957457" cy="4320000"/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228D5424-2725-4FA5-8784-F188970AA58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oneCellAnchor>
  <xdr:twoCellAnchor editAs="oneCell">
    <xdr:from>
      <xdr:col>4</xdr:col>
      <xdr:colOff>0</xdr:colOff>
      <xdr:row>359</xdr:row>
      <xdr:rowOff>0</xdr:rowOff>
    </xdr:from>
    <xdr:to>
      <xdr:col>10</xdr:col>
      <xdr:colOff>0</xdr:colOff>
      <xdr:row>378</xdr:row>
      <xdr:rowOff>183429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383FAB84-0167-4A82-9C45-4D9EA522417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10</xdr:col>
      <xdr:colOff>0</xdr:colOff>
      <xdr:row>359</xdr:row>
      <xdr:rowOff>0</xdr:rowOff>
    </xdr:from>
    <xdr:to>
      <xdr:col>18</xdr:col>
      <xdr:colOff>185057</xdr:colOff>
      <xdr:row>378</xdr:row>
      <xdr:rowOff>183429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2C42CB71-6E5E-4110-B9B0-7EDE05BD1AE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4</xdr:col>
      <xdr:colOff>0</xdr:colOff>
      <xdr:row>383</xdr:row>
      <xdr:rowOff>0</xdr:rowOff>
    </xdr:from>
    <xdr:to>
      <xdr:col>10</xdr:col>
      <xdr:colOff>10885</xdr:colOff>
      <xdr:row>402</xdr:row>
      <xdr:rowOff>183428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D3DFF00C-4DB1-42D2-BA7F-30B4134DDF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10</xdr:col>
      <xdr:colOff>0</xdr:colOff>
      <xdr:row>383</xdr:row>
      <xdr:rowOff>0</xdr:rowOff>
    </xdr:from>
    <xdr:to>
      <xdr:col>18</xdr:col>
      <xdr:colOff>163286</xdr:colOff>
      <xdr:row>402</xdr:row>
      <xdr:rowOff>183428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38EF515A-29FB-4F22-877A-DF9F946C342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23</xdr:col>
      <xdr:colOff>0</xdr:colOff>
      <xdr:row>359</xdr:row>
      <xdr:rowOff>0</xdr:rowOff>
    </xdr:from>
    <xdr:to>
      <xdr:col>28</xdr:col>
      <xdr:colOff>0</xdr:colOff>
      <xdr:row>379</xdr:row>
      <xdr:rowOff>106864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16B80939-7E5C-4C5A-96BC-7CEB4684032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28</xdr:col>
      <xdr:colOff>0</xdr:colOff>
      <xdr:row>359</xdr:row>
      <xdr:rowOff>0</xdr:rowOff>
    </xdr:from>
    <xdr:to>
      <xdr:col>37</xdr:col>
      <xdr:colOff>391886</xdr:colOff>
      <xdr:row>379</xdr:row>
      <xdr:rowOff>118657</xdr:rowOff>
    </xdr:to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ADAD1A12-2B03-401E-8E9C-8F4F34270E0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23</xdr:col>
      <xdr:colOff>0</xdr:colOff>
      <xdr:row>383</xdr:row>
      <xdr:rowOff>0</xdr:rowOff>
    </xdr:from>
    <xdr:to>
      <xdr:col>28</xdr:col>
      <xdr:colOff>533400</xdr:colOff>
      <xdr:row>403</xdr:row>
      <xdr:rowOff>139159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3B7ED925-CE14-49B6-8912-F79B20A318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28</xdr:col>
      <xdr:colOff>772886</xdr:colOff>
      <xdr:row>382</xdr:row>
      <xdr:rowOff>108857</xdr:rowOff>
    </xdr:from>
    <xdr:to>
      <xdr:col>37</xdr:col>
      <xdr:colOff>489522</xdr:colOff>
      <xdr:row>403</xdr:row>
      <xdr:rowOff>20142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8D3F1940-EE91-499A-A6C8-B2A64BC6BD6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17418</xdr:colOff>
      <xdr:row>720</xdr:row>
      <xdr:rowOff>36808</xdr:rowOff>
    </xdr:from>
    <xdr:ext cx="7809412" cy="4268406"/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567B31D6-64C7-4DA3-A0AC-68EFB416453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4</xdr:col>
      <xdr:colOff>90844</xdr:colOff>
      <xdr:row>742</xdr:row>
      <xdr:rowOff>91813</xdr:rowOff>
    </xdr:from>
    <xdr:ext cx="7779527" cy="4320000"/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6E123133-1DC1-431F-8FBB-1732A87FB3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twoCellAnchor editAs="oneCell">
    <xdr:from>
      <xdr:col>4</xdr:col>
      <xdr:colOff>5299</xdr:colOff>
      <xdr:row>638</xdr:row>
      <xdr:rowOff>174094</xdr:rowOff>
    </xdr:from>
    <xdr:to>
      <xdr:col>12</xdr:col>
      <xdr:colOff>653143</xdr:colOff>
      <xdr:row>659</xdr:row>
      <xdr:rowOff>98193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104D29AA-97F6-426A-9CD2-8FE8454B3B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31</xdr:col>
      <xdr:colOff>639738</xdr:colOff>
      <xdr:row>639</xdr:row>
      <xdr:rowOff>142873</xdr:rowOff>
    </xdr:from>
    <xdr:to>
      <xdr:col>38</xdr:col>
      <xdr:colOff>718457</xdr:colOff>
      <xdr:row>658</xdr:row>
      <xdr:rowOff>159842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78BDAF05-BBF2-4A0B-8007-C26927B75E7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31</xdr:col>
      <xdr:colOff>604700</xdr:colOff>
      <xdr:row>661</xdr:row>
      <xdr:rowOff>217988</xdr:rowOff>
    </xdr:from>
    <xdr:ext cx="8615500" cy="4320000"/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98978951-D9A3-4FB8-B301-70DE50B63D2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32</xdr:col>
      <xdr:colOff>28485</xdr:colOff>
      <xdr:row>719</xdr:row>
      <xdr:rowOff>116658</xdr:rowOff>
    </xdr:from>
    <xdr:ext cx="7831002" cy="4268406"/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79EBF94F-9E46-4287-8F58-36BEB5425BA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7823</xdr:colOff>
      <xdr:row>257</xdr:row>
      <xdr:rowOff>75452</xdr:rowOff>
    </xdr:from>
    <xdr:ext cx="7873434" cy="4320000"/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D6D97424-A104-4C70-B287-BCDA0A42ADD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31</xdr:col>
      <xdr:colOff>612141</xdr:colOff>
      <xdr:row>257</xdr:row>
      <xdr:rowOff>33867</xdr:rowOff>
    </xdr:from>
    <xdr:ext cx="7954916" cy="4320000"/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DBF3331-5668-4EE5-B02C-57CC9CFD681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twoCellAnchor editAs="oneCell">
    <xdr:from>
      <xdr:col>4</xdr:col>
      <xdr:colOff>0</xdr:colOff>
      <xdr:row>352</xdr:row>
      <xdr:rowOff>0</xdr:rowOff>
    </xdr:from>
    <xdr:to>
      <xdr:col>13</xdr:col>
      <xdr:colOff>30480</xdr:colOff>
      <xdr:row>372</xdr:row>
      <xdr:rowOff>116843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B808B6BA-CDD3-41A1-B0D7-02B2B43439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31</xdr:col>
      <xdr:colOff>680358</xdr:colOff>
      <xdr:row>352</xdr:row>
      <xdr:rowOff>40821</xdr:rowOff>
    </xdr:from>
    <xdr:to>
      <xdr:col>39</xdr:col>
      <xdr:colOff>0</xdr:colOff>
      <xdr:row>372</xdr:row>
      <xdr:rowOff>71849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9BD8EB03-EFDF-45E1-83D1-9DD5C7D2749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32</xdr:col>
      <xdr:colOff>0</xdr:colOff>
      <xdr:row>743</xdr:row>
      <xdr:rowOff>0</xdr:rowOff>
    </xdr:from>
    <xdr:ext cx="7826828" cy="43200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A0D9D7-5398-4CD7-B8B2-F79B33611B5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31</xdr:col>
      <xdr:colOff>679767</xdr:colOff>
      <xdr:row>557</xdr:row>
      <xdr:rowOff>59532</xdr:rowOff>
    </xdr:from>
    <xdr:ext cx="7811090" cy="4320000"/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44206969-46A6-4D84-AB2B-72B8304CDCF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4</xdr:col>
      <xdr:colOff>2406</xdr:colOff>
      <xdr:row>557</xdr:row>
      <xdr:rowOff>13594</xdr:rowOff>
    </xdr:from>
    <xdr:ext cx="7867966" cy="4320000"/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AFD2F2D2-6FCE-498F-9E22-1AEB875AB4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twoCellAnchor editAs="oneCell">
    <xdr:from>
      <xdr:col>32</xdr:col>
      <xdr:colOff>8467</xdr:colOff>
      <xdr:row>157</xdr:row>
      <xdr:rowOff>16935</xdr:rowOff>
    </xdr:from>
    <xdr:to>
      <xdr:col>39</xdr:col>
      <xdr:colOff>10886</xdr:colOff>
      <xdr:row>176</xdr:row>
      <xdr:rowOff>200363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9D6E6DDB-993D-4EA2-AB60-5418A91456B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32</xdr:col>
      <xdr:colOff>0</xdr:colOff>
      <xdr:row>26</xdr:row>
      <xdr:rowOff>0</xdr:rowOff>
    </xdr:from>
    <xdr:to>
      <xdr:col>38</xdr:col>
      <xdr:colOff>628301</xdr:colOff>
      <xdr:row>46</xdr:row>
      <xdr:rowOff>172361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8E66C51-234B-4E19-9387-E998B3F230B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4</xdr:col>
      <xdr:colOff>0</xdr:colOff>
      <xdr:row>26</xdr:row>
      <xdr:rowOff>0</xdr:rowOff>
    </xdr:from>
    <xdr:to>
      <xdr:col>13</xdr:col>
      <xdr:colOff>8709</xdr:colOff>
      <xdr:row>46</xdr:row>
      <xdr:rowOff>148957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43E4B3AC-C409-4BB8-9877-6621B8814B2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4</xdr:col>
      <xdr:colOff>0</xdr:colOff>
      <xdr:row>157</xdr:row>
      <xdr:rowOff>0</xdr:rowOff>
    </xdr:from>
    <xdr:to>
      <xdr:col>13</xdr:col>
      <xdr:colOff>41366</xdr:colOff>
      <xdr:row>177</xdr:row>
      <xdr:rowOff>18759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5E4DEC68-970E-48E6-A391-8A0058D2A66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32</xdr:col>
      <xdr:colOff>0</xdr:colOff>
      <xdr:row>50</xdr:row>
      <xdr:rowOff>0</xdr:rowOff>
    </xdr:from>
    <xdr:to>
      <xdr:col>38</xdr:col>
      <xdr:colOff>21771</xdr:colOff>
      <xdr:row>69</xdr:row>
      <xdr:rowOff>192863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22B9D740-F333-486D-A88A-6F603422D9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32</xdr:col>
      <xdr:colOff>0</xdr:colOff>
      <xdr:row>71</xdr:row>
      <xdr:rowOff>0</xdr:rowOff>
    </xdr:from>
    <xdr:to>
      <xdr:col>39</xdr:col>
      <xdr:colOff>3628</xdr:colOff>
      <xdr:row>91</xdr:row>
      <xdr:rowOff>38830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70440BB2-31F5-4810-BA74-DA64F933834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4</xdr:col>
      <xdr:colOff>0</xdr:colOff>
      <xdr:row>115</xdr:row>
      <xdr:rowOff>0</xdr:rowOff>
    </xdr:from>
    <xdr:to>
      <xdr:col>13</xdr:col>
      <xdr:colOff>74023</xdr:colOff>
      <xdr:row>134</xdr:row>
      <xdr:rowOff>109043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60DD743C-FC5A-48B6-880B-845ADDF4661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4</xdr:col>
      <xdr:colOff>0</xdr:colOff>
      <xdr:row>95</xdr:row>
      <xdr:rowOff>0</xdr:rowOff>
    </xdr:from>
    <xdr:to>
      <xdr:col>13</xdr:col>
      <xdr:colOff>52252</xdr:colOff>
      <xdr:row>114</xdr:row>
      <xdr:rowOff>32843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468E3583-ED3B-4705-B211-38076470C9E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4</xdr:col>
      <xdr:colOff>1813</xdr:colOff>
      <xdr:row>310</xdr:row>
      <xdr:rowOff>215899</xdr:rowOff>
    </xdr:from>
    <xdr:to>
      <xdr:col>13</xdr:col>
      <xdr:colOff>63137</xdr:colOff>
      <xdr:row>331</xdr:row>
      <xdr:rowOff>1999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C45680A-984E-4E10-AD72-DF149BC960F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oneCellAnchor>
    <xdr:from>
      <xdr:col>4</xdr:col>
      <xdr:colOff>0</xdr:colOff>
      <xdr:row>603</xdr:row>
      <xdr:rowOff>0</xdr:rowOff>
    </xdr:from>
    <xdr:ext cx="7837714" cy="4320000"/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BB3EEECC-EF36-4851-8FA6-0B07700DB5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4</xdr:col>
      <xdr:colOff>0</xdr:colOff>
      <xdr:row>446</xdr:row>
      <xdr:rowOff>0</xdr:rowOff>
    </xdr:from>
    <xdr:to>
      <xdr:col>13</xdr:col>
      <xdr:colOff>106681</xdr:colOff>
      <xdr:row>472</xdr:row>
      <xdr:rowOff>27400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DA27AB14-F8AF-4C4B-910E-F898C9DABFD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32</xdr:col>
      <xdr:colOff>0</xdr:colOff>
      <xdr:row>95</xdr:row>
      <xdr:rowOff>0</xdr:rowOff>
    </xdr:from>
    <xdr:to>
      <xdr:col>39</xdr:col>
      <xdr:colOff>3628</xdr:colOff>
      <xdr:row>114</xdr:row>
      <xdr:rowOff>32843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B868E8A-CEF2-4F66-99E6-CEAA1E5C25B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40</xdr:col>
      <xdr:colOff>1</xdr:colOff>
      <xdr:row>114</xdr:row>
      <xdr:rowOff>217713</xdr:rowOff>
    </xdr:from>
    <xdr:to>
      <xdr:col>51</xdr:col>
      <xdr:colOff>177801</xdr:colOff>
      <xdr:row>135</xdr:row>
      <xdr:rowOff>31028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DD3251BD-2C64-4B0A-AB24-3AEF53A99F1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32</xdr:col>
      <xdr:colOff>1</xdr:colOff>
      <xdr:row>115</xdr:row>
      <xdr:rowOff>91440</xdr:rowOff>
    </xdr:from>
    <xdr:to>
      <xdr:col>39</xdr:col>
      <xdr:colOff>54429</xdr:colOff>
      <xdr:row>134</xdr:row>
      <xdr:rowOff>200483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4F8F69F9-FF92-4959-ADF3-CF6AD430A9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32</xdr:col>
      <xdr:colOff>0</xdr:colOff>
      <xdr:row>287</xdr:row>
      <xdr:rowOff>0</xdr:rowOff>
    </xdr:from>
    <xdr:ext cx="8556171" cy="4320000"/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867600F0-A3FA-442D-A004-0DE1C785B31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32</xdr:col>
      <xdr:colOff>1</xdr:colOff>
      <xdr:row>310</xdr:row>
      <xdr:rowOff>215899</xdr:rowOff>
    </xdr:from>
    <xdr:to>
      <xdr:col>39</xdr:col>
      <xdr:colOff>1</xdr:colOff>
      <xdr:row>331</xdr:row>
      <xdr:rowOff>1999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3B4D7CE0-C76C-4A6C-88EA-C4FC9341C13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oneCellAnchor>
    <xdr:from>
      <xdr:col>4</xdr:col>
      <xdr:colOff>0</xdr:colOff>
      <xdr:row>287</xdr:row>
      <xdr:rowOff>0</xdr:rowOff>
    </xdr:from>
    <xdr:ext cx="8477250" cy="4320000"/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B7FF2993-FF53-4FD7-A435-489489172FD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  <xdr:twoCellAnchor editAs="oneCell">
    <xdr:from>
      <xdr:col>4</xdr:col>
      <xdr:colOff>3265</xdr:colOff>
      <xdr:row>71</xdr:row>
      <xdr:rowOff>0</xdr:rowOff>
    </xdr:from>
    <xdr:to>
      <xdr:col>12</xdr:col>
      <xdr:colOff>532739</xdr:colOff>
      <xdr:row>91</xdr:row>
      <xdr:rowOff>52800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9EA27292-8F7C-4830-A652-2A67EBF8AB1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4</xdr:col>
      <xdr:colOff>0</xdr:colOff>
      <xdr:row>180</xdr:row>
      <xdr:rowOff>0</xdr:rowOff>
    </xdr:from>
    <xdr:to>
      <xdr:col>13</xdr:col>
      <xdr:colOff>52252</xdr:colOff>
      <xdr:row>205</xdr:row>
      <xdr:rowOff>133899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E94FBF62-D482-44A4-9989-5FA2CE7ADBF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32</xdr:col>
      <xdr:colOff>0</xdr:colOff>
      <xdr:row>180</xdr:row>
      <xdr:rowOff>0</xdr:rowOff>
    </xdr:from>
    <xdr:to>
      <xdr:col>40</xdr:col>
      <xdr:colOff>10885</xdr:colOff>
      <xdr:row>205</xdr:row>
      <xdr:rowOff>142472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B23F2972-2E76-4745-B7D4-1DB37DEA29E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4</xdr:col>
      <xdr:colOff>0</xdr:colOff>
      <xdr:row>375</xdr:row>
      <xdr:rowOff>0</xdr:rowOff>
    </xdr:from>
    <xdr:ext cx="7903029" cy="4320000"/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F358B946-E4AF-46F5-A2B9-9FBB0D0B3A2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oneCellAnchor>
  <xdr:oneCellAnchor>
    <xdr:from>
      <xdr:col>4</xdr:col>
      <xdr:colOff>0</xdr:colOff>
      <xdr:row>476</xdr:row>
      <xdr:rowOff>0</xdr:rowOff>
    </xdr:from>
    <xdr:ext cx="7859486" cy="4320000"/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7A93F950-7619-4E56-8ED0-EB5455EB51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oneCellAnchor>
  <xdr:oneCellAnchor>
    <xdr:from>
      <xdr:col>32</xdr:col>
      <xdr:colOff>0</xdr:colOff>
      <xdr:row>476</xdr:row>
      <xdr:rowOff>0</xdr:rowOff>
    </xdr:from>
    <xdr:ext cx="8545286" cy="4320000"/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D103238D-9414-42F6-AA14-6E3B2F0D77F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oneCellAnchor>
  <xdr:oneCellAnchor>
    <xdr:from>
      <xdr:col>3</xdr:col>
      <xdr:colOff>391885</xdr:colOff>
      <xdr:row>580</xdr:row>
      <xdr:rowOff>0</xdr:rowOff>
    </xdr:from>
    <xdr:ext cx="7870373" cy="4320000"/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52FB0C33-853D-4CDF-B3C8-F2930D59758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oneCellAnchor>
  <xdr:oneCellAnchor>
    <xdr:from>
      <xdr:col>32</xdr:col>
      <xdr:colOff>0</xdr:colOff>
      <xdr:row>580</xdr:row>
      <xdr:rowOff>0</xdr:rowOff>
    </xdr:from>
    <xdr:ext cx="7826828" cy="4320000"/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A5F7A4B8-1FFE-4907-97DD-D9CCFED715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oneCellAnchor>
  <xdr:oneCellAnchor>
    <xdr:from>
      <xdr:col>32</xdr:col>
      <xdr:colOff>0</xdr:colOff>
      <xdr:row>603</xdr:row>
      <xdr:rowOff>0</xdr:rowOff>
    </xdr:from>
    <xdr:ext cx="7353300" cy="4320000"/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32B41028-9224-485B-8F97-5FF9924ACB7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oneCellAnchor>
  <xdr:oneCellAnchor>
    <xdr:from>
      <xdr:col>3</xdr:col>
      <xdr:colOff>391885</xdr:colOff>
      <xdr:row>662</xdr:row>
      <xdr:rowOff>0</xdr:rowOff>
    </xdr:from>
    <xdr:ext cx="7903029" cy="4320000"/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610A4E5F-C50C-4585-AC31-D2CBBC40AD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oneCellAnchor>
  <xdr:oneCellAnchor>
    <xdr:from>
      <xdr:col>3</xdr:col>
      <xdr:colOff>391884</xdr:colOff>
      <xdr:row>520</xdr:row>
      <xdr:rowOff>-1</xdr:rowOff>
    </xdr:from>
    <xdr:ext cx="7870374" cy="4320000"/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782D414F-64F3-4B7F-9B24-75144FDB192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oneCellAnchor>
  <xdr:oneCellAnchor>
    <xdr:from>
      <xdr:col>32</xdr:col>
      <xdr:colOff>0</xdr:colOff>
      <xdr:row>519</xdr:row>
      <xdr:rowOff>217713</xdr:rowOff>
    </xdr:from>
    <xdr:ext cx="7837714" cy="4320000"/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8C713294-594A-4715-B2D7-456B449064F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oneCellAnchor>
  <xdr:oneCellAnchor>
    <xdr:from>
      <xdr:col>4</xdr:col>
      <xdr:colOff>2</xdr:colOff>
      <xdr:row>685</xdr:row>
      <xdr:rowOff>-1</xdr:rowOff>
    </xdr:from>
    <xdr:ext cx="7892142" cy="4320000"/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8E26A947-B0C0-423D-A142-F4CC7588505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oneCellAnchor>
  <xdr:oneCellAnchor>
    <xdr:from>
      <xdr:col>32</xdr:col>
      <xdr:colOff>0</xdr:colOff>
      <xdr:row>685</xdr:row>
      <xdr:rowOff>-1</xdr:rowOff>
    </xdr:from>
    <xdr:ext cx="7859486" cy="4320000"/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168AB70C-80E5-48F4-9346-4A583EA4A7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oneCellAnchor>
  <xdr:oneCellAnchor>
    <xdr:from>
      <xdr:col>4</xdr:col>
      <xdr:colOff>0</xdr:colOff>
      <xdr:row>766</xdr:row>
      <xdr:rowOff>0</xdr:rowOff>
    </xdr:from>
    <xdr:ext cx="7598153" cy="4053299"/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01C05EE1-4D66-49E0-8521-3C5FAECDDA2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oneCellAnchor>
  <xdr:oneCellAnchor>
    <xdr:from>
      <xdr:col>32</xdr:col>
      <xdr:colOff>0</xdr:colOff>
      <xdr:row>766</xdr:row>
      <xdr:rowOff>0</xdr:rowOff>
    </xdr:from>
    <xdr:ext cx="7870371" cy="4053299"/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310F7EF0-3893-4221-8ED3-FD499044EF2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oneCellAnchor>
  <xdr:oneCellAnchor>
    <xdr:from>
      <xdr:col>4</xdr:col>
      <xdr:colOff>0</xdr:colOff>
      <xdr:row>398</xdr:row>
      <xdr:rowOff>0</xdr:rowOff>
    </xdr:from>
    <xdr:ext cx="7881257" cy="4320000"/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0E60DA30-F5A9-4FA6-9DEA-DE2FE44406B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oneCellAnchor>
  <xdr:oneCellAnchor>
    <xdr:from>
      <xdr:col>32</xdr:col>
      <xdr:colOff>0</xdr:colOff>
      <xdr:row>398</xdr:row>
      <xdr:rowOff>0</xdr:rowOff>
    </xdr:from>
    <xdr:ext cx="7892143" cy="4320000"/>
    <xdr:graphicFrame macro="">
      <xdr:nvGraphicFramePr>
        <xdr:cNvPr id="167" name="Chart 166">
          <a:extLst>
            <a:ext uri="{FF2B5EF4-FFF2-40B4-BE49-F238E27FC236}">
              <a16:creationId xmlns:a16="http://schemas.microsoft.com/office/drawing/2014/main" id="{9F539C0F-B326-4D00-BF3D-E505334F61B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oneCellAnchor>
  <xdr:twoCellAnchor editAs="oneCell">
    <xdr:from>
      <xdr:col>4</xdr:col>
      <xdr:colOff>1</xdr:colOff>
      <xdr:row>210</xdr:row>
      <xdr:rowOff>-1</xdr:rowOff>
    </xdr:from>
    <xdr:to>
      <xdr:col>13</xdr:col>
      <xdr:colOff>19595</xdr:colOff>
      <xdr:row>235</xdr:row>
      <xdr:rowOff>128999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C243F397-7051-4F2C-8A3C-A5CAB2698DE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32</xdr:col>
      <xdr:colOff>0</xdr:colOff>
      <xdr:row>210</xdr:row>
      <xdr:rowOff>-1</xdr:rowOff>
    </xdr:from>
    <xdr:to>
      <xdr:col>39</xdr:col>
      <xdr:colOff>32657</xdr:colOff>
      <xdr:row>235</xdr:row>
      <xdr:rowOff>128999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3ACDBD1-A63C-44B9-B993-1D963CC1041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oneCellAnchor>
    <xdr:from>
      <xdr:col>32</xdr:col>
      <xdr:colOff>0</xdr:colOff>
      <xdr:row>375</xdr:row>
      <xdr:rowOff>0</xdr:rowOff>
    </xdr:from>
    <xdr:ext cx="8523514" cy="4320000"/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32D41525-5E0D-4ED6-8270-A6DEBDE7C82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oneCellAnchor>
  <xdr:twoCellAnchor editAs="oneCell">
    <xdr:from>
      <xdr:col>4</xdr:col>
      <xdr:colOff>0</xdr:colOff>
      <xdr:row>50</xdr:row>
      <xdr:rowOff>-1</xdr:rowOff>
    </xdr:from>
    <xdr:to>
      <xdr:col>13</xdr:col>
      <xdr:colOff>30480</xdr:colOff>
      <xdr:row>69</xdr:row>
      <xdr:rowOff>205199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33DE4C6-D312-4C8F-BFE2-9FFC0ABE9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13</xdr:col>
      <xdr:colOff>0</xdr:colOff>
      <xdr:row>26</xdr:row>
      <xdr:rowOff>0</xdr:rowOff>
    </xdr:from>
    <xdr:to>
      <xdr:col>25</xdr:col>
      <xdr:colOff>642258</xdr:colOff>
      <xdr:row>46</xdr:row>
      <xdr:rowOff>171364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50B37B6-470A-44BC-9F55-9B8459F493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oneCellAnchor>
    <xdr:from>
      <xdr:col>4</xdr:col>
      <xdr:colOff>0</xdr:colOff>
      <xdr:row>497</xdr:row>
      <xdr:rowOff>0</xdr:rowOff>
    </xdr:from>
    <xdr:ext cx="7892143" cy="4320000"/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E7351429-252B-4CCB-ACDA-EA69320D53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oneCellAnchor>
  <xdr:twoCellAnchor editAs="oneCell">
    <xdr:from>
      <xdr:col>12</xdr:col>
      <xdr:colOff>0</xdr:colOff>
      <xdr:row>446</xdr:row>
      <xdr:rowOff>0</xdr:rowOff>
    </xdr:from>
    <xdr:to>
      <xdr:col>25</xdr:col>
      <xdr:colOff>10886</xdr:colOff>
      <xdr:row>472</xdr:row>
      <xdr:rowOff>29034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5CE704A9-5D38-4AC4-9479-2909365D047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40</xdr:col>
      <xdr:colOff>0</xdr:colOff>
      <xdr:row>95</xdr:row>
      <xdr:rowOff>0</xdr:rowOff>
    </xdr:from>
    <xdr:to>
      <xdr:col>51</xdr:col>
      <xdr:colOff>272143</xdr:colOff>
      <xdr:row>114</xdr:row>
      <xdr:rowOff>183428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6373A726-26AC-49BD-B723-6D2630F9527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40</xdr:col>
      <xdr:colOff>0</xdr:colOff>
      <xdr:row>71</xdr:row>
      <xdr:rowOff>0</xdr:rowOff>
    </xdr:from>
    <xdr:to>
      <xdr:col>51</xdr:col>
      <xdr:colOff>272143</xdr:colOff>
      <xdr:row>91</xdr:row>
      <xdr:rowOff>82373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E336C19F-1B88-462B-854A-05A88D7169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39</xdr:col>
      <xdr:colOff>0</xdr:colOff>
      <xdr:row>26</xdr:row>
      <xdr:rowOff>0</xdr:rowOff>
    </xdr:from>
    <xdr:to>
      <xdr:col>50</xdr:col>
      <xdr:colOff>144976</xdr:colOff>
      <xdr:row>46</xdr:row>
      <xdr:rowOff>172361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31B7D519-1995-4EEC-A607-D4FE47A1676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40</xdr:col>
      <xdr:colOff>0</xdr:colOff>
      <xdr:row>50</xdr:row>
      <xdr:rowOff>0</xdr:rowOff>
    </xdr:from>
    <xdr:to>
      <xdr:col>51</xdr:col>
      <xdr:colOff>272143</xdr:colOff>
      <xdr:row>70</xdr:row>
      <xdr:rowOff>21549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DA99A6AB-C99B-43AB-989F-E5B25B4282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40</xdr:col>
      <xdr:colOff>0</xdr:colOff>
      <xdr:row>180</xdr:row>
      <xdr:rowOff>0</xdr:rowOff>
    </xdr:from>
    <xdr:to>
      <xdr:col>52</xdr:col>
      <xdr:colOff>272144</xdr:colOff>
      <xdr:row>206</xdr:row>
      <xdr:rowOff>41914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6F40B2C4-9216-4F17-A418-F4CF2E03129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40</xdr:col>
      <xdr:colOff>0</xdr:colOff>
      <xdr:row>210</xdr:row>
      <xdr:rowOff>0</xdr:rowOff>
    </xdr:from>
    <xdr:to>
      <xdr:col>51</xdr:col>
      <xdr:colOff>304800</xdr:colOff>
      <xdr:row>236</xdr:row>
      <xdr:rowOff>71352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6E67B265-3822-406E-8F84-F49900F3C46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oneCellAnchor>
    <xdr:from>
      <xdr:col>40</xdr:col>
      <xdr:colOff>0</xdr:colOff>
      <xdr:row>287</xdr:row>
      <xdr:rowOff>0</xdr:rowOff>
    </xdr:from>
    <xdr:ext cx="8556171" cy="4320000"/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57EF1FCD-B7F7-4037-8D80-F9A1478F08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oneCellAnchor>
  <xdr:oneCellAnchor>
    <xdr:from>
      <xdr:col>40</xdr:col>
      <xdr:colOff>0</xdr:colOff>
      <xdr:row>311</xdr:row>
      <xdr:rowOff>0</xdr:rowOff>
    </xdr:from>
    <xdr:ext cx="7848600" cy="4320000"/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A0E6BA86-F79E-4346-AE14-5D4F4D19825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oneCellAnchor>
  <xdr:oneCellAnchor>
    <xdr:from>
      <xdr:col>40</xdr:col>
      <xdr:colOff>0</xdr:colOff>
      <xdr:row>375</xdr:row>
      <xdr:rowOff>0</xdr:rowOff>
    </xdr:from>
    <xdr:ext cx="8545286" cy="4320000"/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1CF92BE1-2242-460C-B5B3-DE40109C8AD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oneCellAnchor>
  <xdr:twoCellAnchor editAs="oneCell">
    <xdr:from>
      <xdr:col>32</xdr:col>
      <xdr:colOff>0</xdr:colOff>
      <xdr:row>446</xdr:row>
      <xdr:rowOff>0</xdr:rowOff>
    </xdr:from>
    <xdr:to>
      <xdr:col>39</xdr:col>
      <xdr:colOff>11976</xdr:colOff>
      <xdr:row>472</xdr:row>
      <xdr:rowOff>74571</xdr:rowOff>
    </xdr:to>
    <xdr:graphicFrame macro="">
      <xdr:nvGraphicFramePr>
        <xdr:cNvPr id="177" name="Chart 176">
          <a:extLst>
            <a:ext uri="{FF2B5EF4-FFF2-40B4-BE49-F238E27FC236}">
              <a16:creationId xmlns:a16="http://schemas.microsoft.com/office/drawing/2014/main" id="{26339DE7-04D5-4786-B00F-E8CE668B6BF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40</xdr:col>
      <xdr:colOff>0</xdr:colOff>
      <xdr:row>446</xdr:row>
      <xdr:rowOff>0</xdr:rowOff>
    </xdr:from>
    <xdr:to>
      <xdr:col>51</xdr:col>
      <xdr:colOff>293914</xdr:colOff>
      <xdr:row>472</xdr:row>
      <xdr:rowOff>74571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AE250963-F38D-46FD-99D0-B6B14844C05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32</xdr:col>
      <xdr:colOff>0</xdr:colOff>
      <xdr:row>497</xdr:row>
      <xdr:rowOff>0</xdr:rowOff>
    </xdr:from>
    <xdr:ext cx="8487228" cy="4320000"/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7E7A941B-D3B1-4D55-9245-E5C39818E9A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oneCellAnchor>
  <xdr:oneCellAnchor>
    <xdr:from>
      <xdr:col>40</xdr:col>
      <xdr:colOff>0</xdr:colOff>
      <xdr:row>476</xdr:row>
      <xdr:rowOff>0</xdr:rowOff>
    </xdr:from>
    <xdr:ext cx="8545286" cy="4320000"/>
    <xdr:graphicFrame macro="">
      <xdr:nvGraphicFramePr>
        <xdr:cNvPr id="183" name="Chart 182">
          <a:extLst>
            <a:ext uri="{FF2B5EF4-FFF2-40B4-BE49-F238E27FC236}">
              <a16:creationId xmlns:a16="http://schemas.microsoft.com/office/drawing/2014/main" id="{781BB52E-BC99-4A62-8993-371AE0B1D96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oneCellAnchor>
  <xdr:oneCellAnchor>
    <xdr:from>
      <xdr:col>40</xdr:col>
      <xdr:colOff>0</xdr:colOff>
      <xdr:row>497</xdr:row>
      <xdr:rowOff>0</xdr:rowOff>
    </xdr:from>
    <xdr:ext cx="8509000" cy="4320000"/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872A7407-EBA4-4CDC-8538-DACAA791FB2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oneCellAnchor>
  <xdr:oneCellAnchor>
    <xdr:from>
      <xdr:col>40</xdr:col>
      <xdr:colOff>0</xdr:colOff>
      <xdr:row>520</xdr:row>
      <xdr:rowOff>0</xdr:rowOff>
    </xdr:from>
    <xdr:ext cx="8599714" cy="4320000"/>
    <xdr:graphicFrame macro="">
      <xdr:nvGraphicFramePr>
        <xdr:cNvPr id="187" name="Chart 186">
          <a:extLst>
            <a:ext uri="{FF2B5EF4-FFF2-40B4-BE49-F238E27FC236}">
              <a16:creationId xmlns:a16="http://schemas.microsoft.com/office/drawing/2014/main" id="{47885949-486B-4FA5-9B10-B11443B9CBE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oneCellAnchor>
  <xdr:oneCellAnchor>
    <xdr:from>
      <xdr:col>40</xdr:col>
      <xdr:colOff>0</xdr:colOff>
      <xdr:row>580</xdr:row>
      <xdr:rowOff>0</xdr:rowOff>
    </xdr:from>
    <xdr:ext cx="7870371" cy="4320000"/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10C144ED-FA80-48D6-A59C-3A1BD1B67F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oneCellAnchor>
  <xdr:oneCellAnchor>
    <xdr:from>
      <xdr:col>40</xdr:col>
      <xdr:colOff>0</xdr:colOff>
      <xdr:row>603</xdr:row>
      <xdr:rowOff>0</xdr:rowOff>
    </xdr:from>
    <xdr:ext cx="7848600" cy="4320000"/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CA6D2DE0-D755-413A-B05F-8417A6369D0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oneCellAnchor>
  <xdr:oneCellAnchor>
    <xdr:from>
      <xdr:col>40</xdr:col>
      <xdr:colOff>0</xdr:colOff>
      <xdr:row>662</xdr:row>
      <xdr:rowOff>0</xdr:rowOff>
    </xdr:from>
    <xdr:ext cx="8545286" cy="4320000"/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8F0BBEFD-0B66-486B-80B7-E01300E86CC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oneCellAnchor>
  <xdr:oneCellAnchor>
    <xdr:from>
      <xdr:col>40</xdr:col>
      <xdr:colOff>0</xdr:colOff>
      <xdr:row>685</xdr:row>
      <xdr:rowOff>0</xdr:rowOff>
    </xdr:from>
    <xdr:ext cx="8534400" cy="4320000"/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85B0EB90-4AB8-48D2-9A9D-3041FDD5F3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oneCellAnchor>
  <xdr:oneCellAnchor>
    <xdr:from>
      <xdr:col>40</xdr:col>
      <xdr:colOff>0</xdr:colOff>
      <xdr:row>743</xdr:row>
      <xdr:rowOff>0</xdr:rowOff>
    </xdr:from>
    <xdr:ext cx="7805057" cy="4320000"/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F0E56FDC-97F4-4CDD-8BB3-3C6D30951DF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oneCellAnchor>
  <xdr:oneCellAnchor>
    <xdr:from>
      <xdr:col>40</xdr:col>
      <xdr:colOff>0</xdr:colOff>
      <xdr:row>766</xdr:row>
      <xdr:rowOff>0</xdr:rowOff>
    </xdr:from>
    <xdr:ext cx="7848600" cy="4053299"/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ED45A272-B7BC-4605-AC53-0133B4F6EC4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oneCellAnchor>
  <xdr:oneCellAnchor>
    <xdr:from>
      <xdr:col>13</xdr:col>
      <xdr:colOff>0</xdr:colOff>
      <xdr:row>287</xdr:row>
      <xdr:rowOff>0</xdr:rowOff>
    </xdr:from>
    <xdr:ext cx="8737599" cy="4320000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7FAB771-07F2-4CA4-8E64-EEBA5F7AADA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oneCellAnchor>
  <xdr:oneCellAnchor>
    <xdr:from>
      <xdr:col>39</xdr:col>
      <xdr:colOff>0</xdr:colOff>
      <xdr:row>398</xdr:row>
      <xdr:rowOff>0</xdr:rowOff>
    </xdr:from>
    <xdr:ext cx="7913914" cy="4320000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AF44A37-BAB6-4AE3-A78D-8A53014367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oneCellAnchor>
  <xdr:twoCellAnchor editAs="oneCell">
    <xdr:from>
      <xdr:col>13</xdr:col>
      <xdr:colOff>-1</xdr:colOff>
      <xdr:row>50</xdr:row>
      <xdr:rowOff>-1</xdr:rowOff>
    </xdr:from>
    <xdr:to>
      <xdr:col>26</xdr:col>
      <xdr:colOff>28097</xdr:colOff>
      <xdr:row>69</xdr:row>
      <xdr:rowOff>205199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70AEC1-663D-40AC-8889-FA899406AF8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 editAs="oneCell">
    <xdr:from>
      <xdr:col>13</xdr:col>
      <xdr:colOff>0</xdr:colOff>
      <xdr:row>71</xdr:row>
      <xdr:rowOff>-1</xdr:rowOff>
    </xdr:from>
    <xdr:to>
      <xdr:col>25</xdr:col>
      <xdr:colOff>680000</xdr:colOff>
      <xdr:row>91</xdr:row>
      <xdr:rowOff>52799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CEB05AF-5355-4B3B-B3FF-A4BB8B2BA71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 editAs="oneCell">
    <xdr:from>
      <xdr:col>13</xdr:col>
      <xdr:colOff>0</xdr:colOff>
      <xdr:row>95</xdr:row>
      <xdr:rowOff>0</xdr:rowOff>
    </xdr:from>
    <xdr:to>
      <xdr:col>25</xdr:col>
      <xdr:colOff>633549</xdr:colOff>
      <xdr:row>114</xdr:row>
      <xdr:rowOff>37742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38CDB86-6D33-4AD8-BD71-E1A9356799A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 editAs="oneCell">
    <xdr:from>
      <xdr:col>13</xdr:col>
      <xdr:colOff>0</xdr:colOff>
      <xdr:row>115</xdr:row>
      <xdr:rowOff>0</xdr:rowOff>
    </xdr:from>
    <xdr:to>
      <xdr:col>25</xdr:col>
      <xdr:colOff>677092</xdr:colOff>
      <xdr:row>134</xdr:row>
      <xdr:rowOff>113942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E49B285-55BC-4C02-97A2-BC9E9589AD1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 editAs="oneCell">
    <xdr:from>
      <xdr:col>13</xdr:col>
      <xdr:colOff>0</xdr:colOff>
      <xdr:row>180</xdr:row>
      <xdr:rowOff>0</xdr:rowOff>
    </xdr:from>
    <xdr:to>
      <xdr:col>26</xdr:col>
      <xdr:colOff>130991</xdr:colOff>
      <xdr:row>205</xdr:row>
      <xdr:rowOff>124692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EFCC78F1-2041-4136-84CE-73CFEC5397F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 editAs="oneCell">
    <xdr:from>
      <xdr:col>13</xdr:col>
      <xdr:colOff>0</xdr:colOff>
      <xdr:row>210</xdr:row>
      <xdr:rowOff>0</xdr:rowOff>
    </xdr:from>
    <xdr:to>
      <xdr:col>25</xdr:col>
      <xdr:colOff>622663</xdr:colOff>
      <xdr:row>236</xdr:row>
      <xdr:rowOff>71352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9C3A6A70-2F10-4CFD-BB31-1D2586D594A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oneCellAnchor>
    <xdr:from>
      <xdr:col>13</xdr:col>
      <xdr:colOff>0</xdr:colOff>
      <xdr:row>311</xdr:row>
      <xdr:rowOff>0</xdr:rowOff>
    </xdr:from>
    <xdr:ext cx="7892143" cy="4320000"/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8EC20B62-7C7B-4932-B412-DFDAC07FB1A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oneCellAnchor>
  <xdr:oneCellAnchor>
    <xdr:from>
      <xdr:col>13</xdr:col>
      <xdr:colOff>0</xdr:colOff>
      <xdr:row>375</xdr:row>
      <xdr:rowOff>0</xdr:rowOff>
    </xdr:from>
    <xdr:ext cx="7913914" cy="4320000"/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81406BE-99E4-4730-97E4-65FF356F828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oneCellAnchor>
  <xdr:oneCellAnchor>
    <xdr:from>
      <xdr:col>13</xdr:col>
      <xdr:colOff>0</xdr:colOff>
      <xdr:row>398</xdr:row>
      <xdr:rowOff>0</xdr:rowOff>
    </xdr:from>
    <xdr:ext cx="7913914" cy="4320000"/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89CC46F8-4BD6-4B20-8B8E-00E77077D11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oneCellAnchor>
  <xdr:oneCellAnchor>
    <xdr:from>
      <xdr:col>13</xdr:col>
      <xdr:colOff>0</xdr:colOff>
      <xdr:row>476</xdr:row>
      <xdr:rowOff>0</xdr:rowOff>
    </xdr:from>
    <xdr:ext cx="7837714" cy="4320000"/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619D429-10C4-4006-AF33-41A3121893C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oneCellAnchor>
  <xdr:oneCellAnchor>
    <xdr:from>
      <xdr:col>13</xdr:col>
      <xdr:colOff>0</xdr:colOff>
      <xdr:row>497</xdr:row>
      <xdr:rowOff>0</xdr:rowOff>
    </xdr:from>
    <xdr:ext cx="7881257" cy="4320000"/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35C666A0-772D-4478-A851-41B83D14460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oneCellAnchor>
  <xdr:oneCellAnchor>
    <xdr:from>
      <xdr:col>13</xdr:col>
      <xdr:colOff>0</xdr:colOff>
      <xdr:row>520</xdr:row>
      <xdr:rowOff>0</xdr:rowOff>
    </xdr:from>
    <xdr:ext cx="7903029" cy="4320000"/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F966757-8AF2-4669-9CFA-5868183EDE5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oneCellAnchor>
  <xdr:oneCellAnchor>
    <xdr:from>
      <xdr:col>13</xdr:col>
      <xdr:colOff>0</xdr:colOff>
      <xdr:row>580</xdr:row>
      <xdr:rowOff>0</xdr:rowOff>
    </xdr:from>
    <xdr:ext cx="7903029" cy="4320000"/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73847DD-0B30-47F1-B20A-FF388B7083E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oneCellAnchor>
  <xdr:oneCellAnchor>
    <xdr:from>
      <xdr:col>13</xdr:col>
      <xdr:colOff>0</xdr:colOff>
      <xdr:row>603</xdr:row>
      <xdr:rowOff>0</xdr:rowOff>
    </xdr:from>
    <xdr:ext cx="7859486" cy="4320000"/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27A80CB3-CCA8-4E16-A0B0-5870194B13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oneCellAnchor>
  <xdr:oneCellAnchor>
    <xdr:from>
      <xdr:col>13</xdr:col>
      <xdr:colOff>0</xdr:colOff>
      <xdr:row>662</xdr:row>
      <xdr:rowOff>0</xdr:rowOff>
    </xdr:from>
    <xdr:ext cx="7881257" cy="4320000"/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9CCE4024-CF91-4080-8067-3E18C49BCC5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oneCellAnchor>
  <xdr:oneCellAnchor>
    <xdr:from>
      <xdr:col>13</xdr:col>
      <xdr:colOff>0</xdr:colOff>
      <xdr:row>685</xdr:row>
      <xdr:rowOff>0</xdr:rowOff>
    </xdr:from>
    <xdr:ext cx="7903029" cy="4320000"/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2EF99165-941D-4B07-B12F-6FDD6535B1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oneCellAnchor>
  <xdr:oneCellAnchor>
    <xdr:from>
      <xdr:col>13</xdr:col>
      <xdr:colOff>0</xdr:colOff>
      <xdr:row>743</xdr:row>
      <xdr:rowOff>0</xdr:rowOff>
    </xdr:from>
    <xdr:ext cx="7892143" cy="4320000"/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1C739455-411F-47BA-ADE5-9BD29CC4806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oneCellAnchor>
  <xdr:oneCellAnchor>
    <xdr:from>
      <xdr:col>13</xdr:col>
      <xdr:colOff>0</xdr:colOff>
      <xdr:row>766</xdr:row>
      <xdr:rowOff>0</xdr:rowOff>
    </xdr:from>
    <xdr:ext cx="7892143" cy="4053299"/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CA51BCF3-1D44-4DA3-B415-6185AA2BB1A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oneCellAnchor>
</xdr:wsDr>
</file>

<file path=xl/theme/theme1.xml><?xml version="1.0" encoding="utf-8"?>
<a:theme xmlns:a="http://schemas.openxmlformats.org/drawingml/2006/main" name="Office Theme">
  <a:themeElements>
    <a:clrScheme name="UST">
      <a:dk1>
        <a:srgbClr val="323232"/>
      </a:dk1>
      <a:lt1>
        <a:srgbClr val="FFFFFF"/>
      </a:lt1>
      <a:dk2>
        <a:srgbClr val="0073B4"/>
      </a:dk2>
      <a:lt2>
        <a:srgbClr val="41A86E"/>
      </a:lt2>
      <a:accent1>
        <a:srgbClr val="323232"/>
      </a:accent1>
      <a:accent2>
        <a:srgbClr val="1E2D41"/>
      </a:accent2>
      <a:accent3>
        <a:srgbClr val="005450"/>
      </a:accent3>
      <a:accent4>
        <a:srgbClr val="EBE10F"/>
      </a:accent4>
      <a:accent5>
        <a:srgbClr val="FFAF73"/>
      </a:accent5>
      <a:accent6>
        <a:srgbClr val="FF6941"/>
      </a:accent6>
      <a:hlink>
        <a:srgbClr val="000000"/>
      </a:hlink>
      <a:folHlink>
        <a:srgbClr val="323232"/>
      </a:folHlink>
    </a:clrScheme>
    <a:fontScheme name="UOS - MS">
      <a:majorFont>
        <a:latin typeface="Segoe UI Semibold"/>
        <a:ea typeface=""/>
        <a:cs typeface=""/>
      </a:majorFont>
      <a:minorFont>
        <a:latin typeface="Segoe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13112-03E7-49FE-982C-14181604CF21}">
  <sheetPr>
    <tabColor theme="0"/>
  </sheetPr>
  <dimension ref="B2:C11"/>
  <sheetViews>
    <sheetView tabSelected="1" zoomScale="70" zoomScaleNormal="70" workbookViewId="0">
      <selection activeCell="A6" sqref="A6"/>
    </sheetView>
  </sheetViews>
  <sheetFormatPr defaultColWidth="8.69921875" defaultRowHeight="16.8" x14ac:dyDescent="0.4"/>
  <cols>
    <col min="1" max="1" width="17.19921875" style="1" customWidth="1"/>
    <col min="2" max="2" width="18.3984375" style="1" customWidth="1"/>
    <col min="3" max="3" width="99" style="1" customWidth="1"/>
    <col min="4" max="12" width="6" style="1" customWidth="1"/>
    <col min="13" max="16384" width="8.69921875" style="1"/>
  </cols>
  <sheetData>
    <row r="2" spans="2:3" ht="24.6" x14ac:dyDescent="0.55000000000000004">
      <c r="B2" s="2" t="s">
        <v>0</v>
      </c>
    </row>
    <row r="3" spans="2:3" s="867" customFormat="1" x14ac:dyDescent="0.4">
      <c r="B3" s="866"/>
    </row>
    <row r="4" spans="2:3" ht="37.950000000000003" customHeight="1" x14ac:dyDescent="0.4">
      <c r="B4" s="869" t="s">
        <v>494</v>
      </c>
      <c r="C4" s="3" t="s">
        <v>490</v>
      </c>
    </row>
    <row r="5" spans="2:3" ht="37.950000000000003" customHeight="1" x14ac:dyDescent="0.4">
      <c r="B5" s="869" t="s">
        <v>495</v>
      </c>
      <c r="C5" s="3" t="s">
        <v>490</v>
      </c>
    </row>
    <row r="6" spans="2:3" ht="37.950000000000003" customHeight="1" x14ac:dyDescent="0.4">
      <c r="B6" s="869" t="s">
        <v>496</v>
      </c>
      <c r="C6" s="3" t="s">
        <v>491</v>
      </c>
    </row>
    <row r="7" spans="2:3" ht="46.95" customHeight="1" x14ac:dyDescent="0.4">
      <c r="B7" s="870" t="s">
        <v>497</v>
      </c>
      <c r="C7" s="868" t="s">
        <v>500</v>
      </c>
    </row>
    <row r="8" spans="2:3" ht="82.2" customHeight="1" x14ac:dyDescent="0.4">
      <c r="B8" s="4"/>
      <c r="C8" s="868" t="s">
        <v>492</v>
      </c>
    </row>
    <row r="9" spans="2:3" x14ac:dyDescent="0.4">
      <c r="B9" s="867"/>
      <c r="C9" s="867"/>
    </row>
    <row r="10" spans="2:3" x14ac:dyDescent="0.4">
      <c r="B10" s="866"/>
      <c r="C10" s="867"/>
    </row>
    <row r="11" spans="2:3" ht="98.25" customHeight="1" x14ac:dyDescent="0.4">
      <c r="B11" s="915" t="s">
        <v>493</v>
      </c>
      <c r="C11" s="915"/>
    </row>
  </sheetData>
  <mergeCells count="1">
    <mergeCell ref="B11:C11"/>
  </mergeCells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9DE01-BCF9-482C-A2BA-3C780A1B3249}">
  <sheetPr>
    <tabColor theme="3"/>
  </sheetPr>
  <dimension ref="A1:AI382"/>
  <sheetViews>
    <sheetView topLeftCell="D1" zoomScale="50" zoomScaleNormal="50" workbookViewId="0">
      <selection activeCell="AF29" sqref="AF29"/>
    </sheetView>
  </sheetViews>
  <sheetFormatPr defaultColWidth="8.69921875" defaultRowHeight="16.8" x14ac:dyDescent="0.4"/>
  <cols>
    <col min="1" max="1" width="6.59765625" style="128" hidden="1" customWidth="1"/>
    <col min="2" max="3" width="6.59765625" style="41" hidden="1" customWidth="1"/>
    <col min="4" max="4" width="2.59765625" style="41" bestFit="1" customWidth="1"/>
    <col min="5" max="5" width="30.69921875" style="42" customWidth="1"/>
    <col min="6" max="6" width="16.19921875" style="42" customWidth="1"/>
    <col min="7" max="7" width="12.69921875" style="42" customWidth="1"/>
    <col min="8" max="8" width="16.19921875" style="42" customWidth="1"/>
    <col min="9" max="9" width="12.69921875" style="42" customWidth="1"/>
    <col min="10" max="10" width="16.19921875" style="42" customWidth="1"/>
    <col min="11" max="11" width="12.69921875" style="42" customWidth="1"/>
    <col min="12" max="12" width="20.19921875" style="42" customWidth="1"/>
    <col min="13" max="13" width="11.5" style="42" customWidth="1"/>
    <col min="14" max="14" width="20.19921875" style="42" customWidth="1"/>
    <col min="15" max="15" width="11.5" style="42" customWidth="1"/>
    <col min="16" max="21" width="8.69921875" style="42"/>
    <col min="22" max="22" width="8.59765625" style="239" customWidth="1"/>
    <col min="23" max="23" width="8.69921875" style="42"/>
    <col min="24" max="24" width="48" style="42" customWidth="1"/>
    <col min="25" max="25" width="15.69921875" style="800" customWidth="1"/>
    <col min="26" max="26" width="12.09765625" style="42" customWidth="1"/>
    <col min="27" max="27" width="15.69921875" style="800" customWidth="1"/>
    <col min="28" max="28" width="13" style="42" customWidth="1"/>
    <col min="29" max="29" width="15.69921875" style="800" customWidth="1"/>
    <col min="30" max="30" width="10.09765625" style="42" customWidth="1"/>
    <col min="31" max="31" width="20.19921875" style="800" customWidth="1"/>
    <col min="32" max="32" width="11.5" style="42" customWidth="1"/>
    <col min="33" max="33" width="20.19921875" style="800" customWidth="1"/>
    <col min="34" max="34" width="11.5" style="42" customWidth="1"/>
    <col min="35" max="16384" width="8.69921875" style="42"/>
  </cols>
  <sheetData>
    <row r="1" spans="1:35" s="229" customFormat="1" ht="45.75" customHeight="1" x14ac:dyDescent="0.75">
      <c r="A1" s="710">
        <v>2023</v>
      </c>
      <c r="B1" s="226"/>
      <c r="C1" s="226"/>
      <c r="D1" s="228"/>
      <c r="E1" s="229" t="s">
        <v>501</v>
      </c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30"/>
      <c r="W1" s="228"/>
      <c r="X1" s="231" t="s">
        <v>165</v>
      </c>
      <c r="Y1" s="801"/>
      <c r="Z1" s="228"/>
      <c r="AA1" s="801"/>
      <c r="AB1" s="228"/>
      <c r="AC1" s="801"/>
      <c r="AD1" s="228"/>
      <c r="AE1" s="232"/>
      <c r="AG1" s="232"/>
    </row>
    <row r="2" spans="1:35" s="237" customFormat="1" ht="37.5" customHeight="1" x14ac:dyDescent="0.4">
      <c r="A2" s="227">
        <v>1990</v>
      </c>
      <c r="B2" s="227">
        <v>2030</v>
      </c>
      <c r="C2" s="227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5"/>
      <c r="W2" s="234"/>
      <c r="X2" s="234"/>
      <c r="Y2" s="802"/>
      <c r="Z2" s="234"/>
      <c r="AA2" s="802"/>
      <c r="AB2" s="234"/>
      <c r="AC2" s="802"/>
      <c r="AD2" s="234"/>
      <c r="AE2" s="236"/>
      <c r="AG2" s="236"/>
    </row>
    <row r="3" spans="1:35" x14ac:dyDescent="0.4">
      <c r="A3" s="226">
        <v>2005</v>
      </c>
      <c r="B3" s="227">
        <v>2055</v>
      </c>
      <c r="C3" s="227"/>
    </row>
    <row r="4" spans="1:35" ht="36.6" customHeight="1" x14ac:dyDescent="0.4">
      <c r="A4" s="238">
        <f>$A$1-1</f>
        <v>2022</v>
      </c>
      <c r="B4" s="238"/>
      <c r="C4" s="238"/>
      <c r="E4" s="813"/>
      <c r="F4" s="935" t="s">
        <v>34</v>
      </c>
      <c r="G4" s="935"/>
      <c r="H4" s="935"/>
      <c r="I4" s="935"/>
      <c r="J4" s="935"/>
      <c r="K4" s="936"/>
      <c r="L4" s="931" t="s">
        <v>328</v>
      </c>
      <c r="M4" s="932"/>
      <c r="N4" s="932"/>
      <c r="O4" s="932"/>
      <c r="X4" s="797"/>
      <c r="Y4" s="945" t="s">
        <v>174</v>
      </c>
      <c r="Z4" s="946"/>
      <c r="AA4" s="946"/>
      <c r="AB4" s="946"/>
      <c r="AC4" s="946"/>
      <c r="AD4" s="946"/>
      <c r="AE4" s="943" t="s">
        <v>426</v>
      </c>
      <c r="AF4" s="944"/>
      <c r="AG4" s="944"/>
      <c r="AH4" s="944"/>
    </row>
    <row r="5" spans="1:35" ht="45" customHeight="1" x14ac:dyDescent="0.4">
      <c r="A5" s="226"/>
      <c r="B5" s="226"/>
      <c r="C5" s="226"/>
      <c r="E5" s="814"/>
      <c r="F5" s="933" t="str">
        <f>"Losun árið "&amp;$A$1&amp;" í samanburði við losun fyrri ára"</f>
        <v>Losun árið 2023 í samanburði við losun fyrri ára</v>
      </c>
      <c r="G5" s="933"/>
      <c r="H5" s="933"/>
      <c r="I5" s="933"/>
      <c r="J5" s="933"/>
      <c r="K5" s="934"/>
      <c r="L5" s="927" t="s">
        <v>326</v>
      </c>
      <c r="M5" s="928"/>
      <c r="N5" s="929" t="s">
        <v>327</v>
      </c>
      <c r="O5" s="930"/>
      <c r="X5" s="798"/>
      <c r="Y5" s="946" t="str">
        <f>"Emissions in "&amp;$A$1&amp;" compared to emissions in previous years"</f>
        <v>Emissions in 2023 compared to emissions in previous years</v>
      </c>
      <c r="Z5" s="946"/>
      <c r="AA5" s="946"/>
      <c r="AB5" s="946"/>
      <c r="AC5" s="946"/>
      <c r="AD5" s="946"/>
      <c r="AE5" s="943" t="s">
        <v>461</v>
      </c>
      <c r="AF5" s="944"/>
      <c r="AG5" s="943" t="s">
        <v>462</v>
      </c>
      <c r="AH5" s="944"/>
    </row>
    <row r="6" spans="1:35" ht="33" customHeight="1" x14ac:dyDescent="0.4">
      <c r="A6" s="226"/>
      <c r="B6" s="226"/>
      <c r="C6" s="226"/>
      <c r="E6" s="815"/>
      <c r="F6" s="947" t="str">
        <f>"Losun "&amp;$A$1</f>
        <v>Losun 2023</v>
      </c>
      <c r="G6" s="948"/>
      <c r="H6" s="937" t="str">
        <f>"Breyting frá "&amp;$A$4</f>
        <v>Breyting frá 2022</v>
      </c>
      <c r="I6" s="948"/>
      <c r="J6" s="937" t="str">
        <f>"Breyting frá "&amp;$A$3</f>
        <v>Breyting frá 2005</v>
      </c>
      <c r="K6" s="938"/>
      <c r="L6" s="949" t="s">
        <v>325</v>
      </c>
      <c r="M6" s="950"/>
      <c r="N6" s="951" t="s">
        <v>325</v>
      </c>
      <c r="O6" s="952"/>
      <c r="R6" s="240"/>
      <c r="S6" s="240"/>
      <c r="T6" s="241"/>
      <c r="U6" s="240"/>
      <c r="V6" s="242"/>
      <c r="X6" s="799"/>
      <c r="Y6" s="937" t="str">
        <f>"Emissions in "&amp;$A$1</f>
        <v>Emissions in 2023</v>
      </c>
      <c r="Z6" s="947"/>
      <c r="AA6" s="947" t="str">
        <f>"Change from "&amp;$A$4</f>
        <v>Change from 2022</v>
      </c>
      <c r="AB6" s="948"/>
      <c r="AC6" s="937" t="str">
        <f>"Change from "&amp;$A$3</f>
        <v>Change from 2005</v>
      </c>
      <c r="AD6" s="947"/>
      <c r="AE6" s="951" t="s">
        <v>430</v>
      </c>
      <c r="AF6" s="952"/>
      <c r="AG6" s="951" t="s">
        <v>430</v>
      </c>
      <c r="AH6" s="952"/>
    </row>
    <row r="7" spans="1:35" ht="24.6" customHeight="1" x14ac:dyDescent="0.4">
      <c r="A7" s="42"/>
      <c r="B7" s="42"/>
      <c r="C7" s="42"/>
      <c r="E7" s="815"/>
      <c r="F7" s="713" t="s">
        <v>442</v>
      </c>
      <c r="G7" s="712" t="s">
        <v>4</v>
      </c>
      <c r="H7" s="713" t="str">
        <f>$F$7</f>
        <v>Þús. tonn CO₂-íg.</v>
      </c>
      <c r="I7" s="712" t="s">
        <v>4</v>
      </c>
      <c r="J7" s="713" t="str">
        <f>$F$7</f>
        <v>Þús. tonn CO₂-íg.</v>
      </c>
      <c r="K7" s="714" t="s">
        <v>4</v>
      </c>
      <c r="L7" s="715" t="str">
        <f>$F$7</f>
        <v>Þús. tonn CO₂-íg.</v>
      </c>
      <c r="M7" s="716" t="s">
        <v>4</v>
      </c>
      <c r="N7" s="715" t="str">
        <f>$F$7</f>
        <v>Þús. tonn CO₂-íg.</v>
      </c>
      <c r="O7" s="715" t="s">
        <v>4</v>
      </c>
      <c r="R7" s="240"/>
      <c r="S7" s="240"/>
      <c r="T7" s="241"/>
      <c r="U7" s="240"/>
      <c r="V7" s="242"/>
      <c r="X7" s="799"/>
      <c r="Y7" s="793" t="s">
        <v>306</v>
      </c>
      <c r="Z7" s="578" t="s">
        <v>4</v>
      </c>
      <c r="AA7" s="793" t="str">
        <f>$Y$7</f>
        <v>Thousand tons CO2e</v>
      </c>
      <c r="AB7" s="578" t="s">
        <v>4</v>
      </c>
      <c r="AC7" s="793" t="str">
        <f>$Y$7</f>
        <v>Thousand tons CO2e</v>
      </c>
      <c r="AD7" s="578" t="s">
        <v>4</v>
      </c>
      <c r="AE7" s="244" t="str">
        <f>$Y$7</f>
        <v>Thousand tons CO2e</v>
      </c>
      <c r="AF7" s="243" t="s">
        <v>4</v>
      </c>
      <c r="AG7" s="244" t="str">
        <f>$Y$7</f>
        <v>Thousand tons CO2e</v>
      </c>
      <c r="AH7" s="244" t="s">
        <v>4</v>
      </c>
    </row>
    <row r="8" spans="1:35" s="12" customFormat="1" ht="27" customHeight="1" x14ac:dyDescent="0.4">
      <c r="A8" s="51"/>
      <c r="D8" s="245"/>
      <c r="E8" s="717" t="s">
        <v>287</v>
      </c>
      <c r="F8" s="718"/>
      <c r="G8" s="719"/>
      <c r="H8" s="720"/>
      <c r="I8" s="719"/>
      <c r="J8" s="720"/>
      <c r="K8" s="721"/>
      <c r="L8" s="722"/>
      <c r="M8" s="723"/>
      <c r="N8" s="724"/>
      <c r="O8" s="725"/>
      <c r="R8" s="248"/>
      <c r="S8" s="248"/>
      <c r="T8" s="248"/>
      <c r="U8" s="248"/>
      <c r="V8" s="249"/>
      <c r="W8" s="250"/>
      <c r="X8" s="246" t="s">
        <v>166</v>
      </c>
      <c r="Y8" s="803"/>
      <c r="Z8" s="719"/>
      <c r="AA8" s="811"/>
      <c r="AB8" s="719"/>
      <c r="AC8" s="811"/>
      <c r="AD8" s="721"/>
      <c r="AE8" s="722"/>
      <c r="AF8" s="723"/>
      <c r="AG8" s="722"/>
      <c r="AH8" s="725"/>
      <c r="AI8" s="42"/>
    </row>
    <row r="9" spans="1:35" s="12" customFormat="1" ht="18.600000000000001" customHeight="1" x14ac:dyDescent="0.4">
      <c r="A9" s="111" t="s">
        <v>444</v>
      </c>
      <c r="B9" s="111" t="s">
        <v>441</v>
      </c>
      <c r="C9" s="111" t="s">
        <v>445</v>
      </c>
      <c r="D9" s="245" t="s">
        <v>48</v>
      </c>
      <c r="E9" s="726" t="s">
        <v>487</v>
      </c>
      <c r="F9" s="727" cm="1">
        <f t="array" ref="F9">INDEX('Talnagögn | Numerical Data'!$1:$1048576, _xlfn.XMATCH($A9,'Talnagögn | Numerical Data'!$B:$B), _xlfn.XMATCH($A$1,'Talnagögn | Numerical Data'!$1:$1))</f>
        <v>2811.175758043526</v>
      </c>
      <c r="G9" s="728">
        <f>F9/$F$14</f>
        <v>0.22256059788373903</v>
      </c>
      <c r="H9" s="729" cm="1">
        <f t="array" ref="H9">INDEX('Talnagögn | Numerical Data'!$1:$1048576, _xlfn.XMATCH($A9,'Talnagögn | Numerical Data'!$B:$B), _xlfn.XMATCH($A$1,'Talnagögn | Numerical Data'!$1:$1))-INDEX('Talnagögn | Numerical Data'!$1:$1048576, _xlfn.XMATCH($A9,'Talnagögn | Numerical Data'!$B:$B), _xlfn.XMATCH($A$4,'Talnagögn | Numerical Data'!$1:$1))</f>
        <v>-71.379557124521853</v>
      </c>
      <c r="I9" s="730" cm="1">
        <f t="array" ref="I9">INDEX('Talnagögn | Numerical Data'!$1:$1048576, _xlfn.XMATCH($A9,'Talnagögn | Numerical Data'!$B:$B), _xlfn.XMATCH($A$1,'Talnagögn | Numerical Data'!$1:$1))/INDEX('Talnagögn | Numerical Data'!$1:$1048576, _xlfn.XMATCH($A9,'Talnagögn | Numerical Data'!$B:$B), _xlfn.XMATCH($A$4,'Talnagögn | Numerical Data'!$1:$1))-1</f>
        <v>-2.4762597528977692E-2</v>
      </c>
      <c r="J9" s="729" cm="1">
        <f t="array" ref="J9">INDEX('Talnagögn | Numerical Data'!$1:$1048576, _xlfn.XMATCH($A9,'Talnagögn | Numerical Data'!$B:$B), _xlfn.XMATCH($A$1,'Talnagögn | Numerical Data'!$1:$1))-INDEX('Talnagögn | Numerical Data'!$1:$1048576, _xlfn.XMATCH($A9,'Talnagögn | Numerical Data'!$B:$B), _xlfn.XMATCH($A$3,'Talnagögn | Numerical Data'!$1:$1))</f>
        <v>-438.78865058424117</v>
      </c>
      <c r="K9" s="731" cm="1">
        <f t="array" ref="K9">INDEX('Talnagögn | Numerical Data'!$1:$1048576, _xlfn.XMATCH($A9,'Talnagögn | Numerical Data'!$B:$B), _xlfn.XMATCH($A$1,'Talnagögn | Numerical Data'!$1:$1))/INDEX('Talnagögn | Numerical Data'!$1:$1048576, _xlfn.XMATCH($A9,'Talnagögn | Numerical Data'!$B:$B), _xlfn.XMATCH($A$3,'Talnagögn | Numerical Data'!$1:$1))-1</f>
        <v>-0.13501337104473432</v>
      </c>
      <c r="L9" s="729" cm="1">
        <f t="array" ref="L9">INDEX('Talnagögn | Numerical Data'!$1:$1048576, _xlfn.XMATCH($B9,'Talnagögn | Numerical Data'!$B:$B), _xlfn.XMATCH($B$2,'Talnagögn | Numerical Data'!$1:$1))-INDEX('Talnagögn | Numerical Data'!$1:$1048576, _xlfn.XMATCH($A9,'Talnagögn | Numerical Data'!$B:$B), _xlfn.XMATCH($A$3,'Talnagögn | Numerical Data'!$1:$1))</f>
        <v>-749.79492998709657</v>
      </c>
      <c r="M9" s="731" cm="1">
        <f t="array" ref="M9">INDEX('Talnagögn | Numerical Data'!$1:$1048576, _xlfn.XMATCH($B9,'Talnagögn | Numerical Data'!$B:$B), _xlfn.XMATCH($B$2,'Talnagögn | Numerical Data'!$1:$1))/INDEX('Talnagögn | Numerical Data'!$1:$1048576, _xlfn.XMATCH($A9,'Talnagögn | Numerical Data'!$B:$B), _xlfn.XMATCH($A$3,'Talnagögn | Numerical Data'!$1:$1))-1</f>
        <v>-0.23070865883841563</v>
      </c>
      <c r="N9" s="729" cm="1">
        <f t="array" ref="N9">INDEX('Talnagögn | Numerical Data'!$1:$1048576, _xlfn.XMATCH($C9,'Talnagögn | Numerical Data'!$B:$B), _xlfn.XMATCH($B$2,'Talnagögn | Numerical Data'!$1:$1))-INDEX('Talnagögn | Numerical Data'!$1:$1048576, _xlfn.XMATCH($A9,'Talnagögn | Numerical Data'!$B:$B), _xlfn.XMATCH($A$3,'Talnagögn | Numerical Data'!$1:$1))</f>
        <v>-984.48151903619373</v>
      </c>
      <c r="O9" s="728" cm="1">
        <f t="array" ref="O9">INDEX('Talnagögn | Numerical Data'!$1:$1048576, _xlfn.XMATCH($C9,'Talnagögn | Numerical Data'!$B:$B), _xlfn.XMATCH($B$2,'Talnagögn | Numerical Data'!$1:$1))/INDEX('Talnagögn | Numerical Data'!$1:$1048576, _xlfn.XMATCH($A9,'Talnagögn | Numerical Data'!$B:$B), _xlfn.XMATCH($A$3,'Talnagögn | Numerical Data'!$1:$1))-1</f>
        <v>-0.3029207078153423</v>
      </c>
      <c r="R9" s="248"/>
      <c r="S9" s="248"/>
      <c r="T9" s="248"/>
      <c r="U9" s="248"/>
      <c r="V9" s="249"/>
      <c r="W9" s="250"/>
      <c r="X9" s="251" t="s">
        <v>167</v>
      </c>
      <c r="Y9" s="727" cm="1">
        <f t="array" ref="Y9">INDEX('Talnagögn | Numerical Data'!$1:$1048576, _xlfn.XMATCH($A9,'Talnagögn | Numerical Data'!$B:$B), _xlfn.XMATCH($A$1,'Talnagögn | Numerical Data'!$1:$1))</f>
        <v>2811.175758043526</v>
      </c>
      <c r="Z9" s="728">
        <f>Y9/$F$14</f>
        <v>0.22256059788373903</v>
      </c>
      <c r="AA9" s="729" cm="1">
        <f t="array" ref="AA9">INDEX('Talnagögn | Numerical Data'!$1:$1048576, _xlfn.XMATCH($A9,'Talnagögn | Numerical Data'!$B:$B), _xlfn.XMATCH($A$1,'Talnagögn | Numerical Data'!$1:$1))-INDEX('Talnagögn | Numerical Data'!$1:$1048576, _xlfn.XMATCH($A9,'Talnagögn | Numerical Data'!$B:$B), _xlfn.XMATCH($A$4,'Talnagögn | Numerical Data'!$1:$1))</f>
        <v>-71.379557124521853</v>
      </c>
      <c r="AB9" s="730" cm="1">
        <f t="array" ref="AB9">INDEX('Talnagögn | Numerical Data'!$1:$1048576, _xlfn.XMATCH($A9,'Talnagögn | Numerical Data'!$B:$B), _xlfn.XMATCH($A$1,'Talnagögn | Numerical Data'!$1:$1))/INDEX('Talnagögn | Numerical Data'!$1:$1048576, _xlfn.XMATCH($A9,'Talnagögn | Numerical Data'!$B:$B), _xlfn.XMATCH($A$4,'Talnagögn | Numerical Data'!$1:$1))-1</f>
        <v>-2.4762597528977692E-2</v>
      </c>
      <c r="AC9" s="729" cm="1">
        <f t="array" ref="AC9">INDEX('Talnagögn | Numerical Data'!$1:$1048576, _xlfn.XMATCH($A9,'Talnagögn | Numerical Data'!$B:$B), _xlfn.XMATCH($A$1,'Talnagögn | Numerical Data'!$1:$1))-INDEX('Talnagögn | Numerical Data'!$1:$1048576, _xlfn.XMATCH($A9,'Talnagögn | Numerical Data'!$B:$B), _xlfn.XMATCH($A$3,'Talnagögn | Numerical Data'!$1:$1))</f>
        <v>-438.78865058424117</v>
      </c>
      <c r="AD9" s="731" cm="1">
        <f t="array" ref="AD9">INDEX('Talnagögn | Numerical Data'!$1:$1048576, _xlfn.XMATCH($A9,'Talnagögn | Numerical Data'!$B:$B), _xlfn.XMATCH($A$1,'Talnagögn | Numerical Data'!$1:$1))/INDEX('Talnagögn | Numerical Data'!$1:$1048576, _xlfn.XMATCH($A9,'Talnagögn | Numerical Data'!$B:$B), _xlfn.XMATCH($A$3,'Talnagögn | Numerical Data'!$1:$1))-1</f>
        <v>-0.13501337104473432</v>
      </c>
      <c r="AE9" s="729" cm="1">
        <f t="array" ref="AE9">INDEX('Talnagögn | Numerical Data'!$1:$1048576, _xlfn.XMATCH($B9,'Talnagögn | Numerical Data'!$B:$B), _xlfn.XMATCH($B$2,'Talnagögn | Numerical Data'!$1:$1))-INDEX('Talnagögn | Numerical Data'!$1:$1048576, _xlfn.XMATCH($A9,'Talnagögn | Numerical Data'!$B:$B), _xlfn.XMATCH($A$3,'Talnagögn | Numerical Data'!$1:$1))</f>
        <v>-749.79492998709657</v>
      </c>
      <c r="AF9" s="731" cm="1">
        <f t="array" ref="AF9">INDEX('Talnagögn | Numerical Data'!$1:$1048576, _xlfn.XMATCH($B9,'Talnagögn | Numerical Data'!$B:$B), _xlfn.XMATCH($B$2,'Talnagögn | Numerical Data'!$1:$1))/INDEX('Talnagögn | Numerical Data'!$1:$1048576, _xlfn.XMATCH($A9,'Talnagögn | Numerical Data'!$B:$B), _xlfn.XMATCH($A$3,'Talnagögn | Numerical Data'!$1:$1))-1</f>
        <v>-0.23070865883841563</v>
      </c>
      <c r="AG9" s="729" cm="1">
        <f t="array" ref="AG9">INDEX('Talnagögn | Numerical Data'!$1:$1048576, _xlfn.XMATCH($C9,'Talnagögn | Numerical Data'!$B:$B), _xlfn.XMATCH($B$2,'Talnagögn | Numerical Data'!$1:$1))-INDEX('Talnagögn | Numerical Data'!$1:$1048576, _xlfn.XMATCH($A9,'Talnagögn | Numerical Data'!$B:$B), _xlfn.XMATCH($A$3,'Talnagögn | Numerical Data'!$1:$1))</f>
        <v>-984.48151903619373</v>
      </c>
      <c r="AH9" s="728" cm="1">
        <f t="array" ref="AH9">INDEX('Talnagögn | Numerical Data'!$1:$1048576, _xlfn.XMATCH($C9,'Talnagögn | Numerical Data'!$B:$B), _xlfn.XMATCH($B$2,'Talnagögn | Numerical Data'!$1:$1))/INDEX('Talnagögn | Numerical Data'!$1:$1048576, _xlfn.XMATCH($A9,'Talnagögn | Numerical Data'!$B:$B), _xlfn.XMATCH($A$3,'Talnagögn | Numerical Data'!$1:$1))-1</f>
        <v>-0.3029207078153423</v>
      </c>
    </row>
    <row r="10" spans="1:35" s="12" customFormat="1" ht="18.600000000000001" customHeight="1" x14ac:dyDescent="0.4">
      <c r="A10" s="111" t="s">
        <v>97</v>
      </c>
      <c r="B10" s="111"/>
      <c r="C10" s="111"/>
      <c r="D10" s="245" t="s">
        <v>48</v>
      </c>
      <c r="E10" s="732" t="s">
        <v>502</v>
      </c>
      <c r="F10" s="733" t="s">
        <v>223</v>
      </c>
      <c r="G10" s="734" t="s">
        <v>223</v>
      </c>
      <c r="H10" s="733" t="s">
        <v>223</v>
      </c>
      <c r="I10" s="734" t="s">
        <v>223</v>
      </c>
      <c r="J10" s="735" cm="1">
        <f t="array" ref="J10">INDEX('Talnagögn | Numerical Data'!$1:$1048576, _xlfn.XMATCH($A9,'Talnagögn | Numerical Data'!$B:$B), _xlfn.XMATCH($A$1,'Talnagögn | Numerical Data'!$1:$1))-INDEX('Talnagögn | Numerical Data'!$1:$1048576, _xlfn.XMATCH($A10,'Talnagögn | Numerical Data'!$B:$B), _xlfn.XMATCH($A$3,'Talnagögn | Numerical Data'!$1:$1))</f>
        <v>-298.15324195647418</v>
      </c>
      <c r="K10" s="736" cm="1">
        <f t="array" ref="K10">INDEX('Talnagögn | Numerical Data'!$1:$1048576, _xlfn.XMATCH($A9,'Talnagögn | Numerical Data'!$B:$B), _xlfn.XMATCH($A$1,'Talnagögn | Numerical Data'!$1:$1))/INDEX('Talnagögn | Numerical Data'!$1:$1048576, _xlfn.XMATCH($A10,'Talnagögn | Numerical Data'!$B:$B), _xlfn.XMATCH($A$3,'Talnagögn | Numerical Data'!$1:$1))-1</f>
        <v>-9.5889898417463759E-2</v>
      </c>
      <c r="L10" s="729" cm="1">
        <f t="array" ref="L10">INDEX('Talnagögn | Numerical Data'!$1:$1048576, _xlfn.XMATCH($B9,'Talnagögn | Numerical Data'!$B:$B), _xlfn.XMATCH($B$2,'Talnagögn | Numerical Data'!$1:$1))-INDEX('Talnagögn | Numerical Data'!$1:$1048576, _xlfn.XMATCH($A10,'Talnagögn | Numerical Data'!$A:$A), _xlfn.XMATCH($A$3,'Talnagögn | Numerical Data'!$1:$1))</f>
        <v>-609.15952135932957</v>
      </c>
      <c r="M10" s="737" cm="1">
        <f t="array" ref="M10">INDEX('Talnagögn | Numerical Data'!$1:$1048576, _xlfn.XMATCH($B9,'Talnagögn | Numerical Data'!$B:$B), _xlfn.XMATCH($B$2,'Talnagögn | Numerical Data'!$1:$1))/INDEX('Talnagögn | Numerical Data'!$1:$1048576, _xlfn.XMATCH($A10,'Talnagögn | Numerical Data'!$B:$B), _xlfn.XMATCH($A$3,'Talnagögn | Numerical Data'!$1:$1))-1</f>
        <v>-0.19591349817254122</v>
      </c>
      <c r="N10" s="729" cm="1">
        <f t="array" ref="N10">INDEX('Talnagögn | Numerical Data'!$1:$1048576, _xlfn.XMATCH($C9,'Talnagögn | Numerical Data'!$B:$B), _xlfn.XMATCH($B$2,'Talnagögn | Numerical Data'!$1:$1))-INDEX('Talnagögn | Numerical Data'!$1:$1048576, _xlfn.XMATCH($A10,'Talnagögn | Numerical Data'!$A:$A), _xlfn.XMATCH($A$3,'Talnagögn | Numerical Data'!$1:$1))</f>
        <v>-843.84611040842674</v>
      </c>
      <c r="O10" s="738" cm="1">
        <f t="array" ref="O10">INDEX('Talnagögn | Numerical Data'!$1:$1048576, _xlfn.XMATCH($C9,'Talnagögn | Numerical Data'!$B:$B), _xlfn.XMATCH($B$2,'Talnagögn | Numerical Data'!$1:$1))/INDEX('Talnagögn | Numerical Data'!$1:$1048576, _xlfn.XMATCH($A10,'Talnagögn | Numerical Data'!$B:$B), _xlfn.XMATCH($A$3,'Talnagögn | Numerical Data'!$1:$1))-1</f>
        <v>-0.27139170876045171</v>
      </c>
      <c r="R10" s="248"/>
      <c r="S10" s="248"/>
      <c r="T10" s="248"/>
      <c r="U10" s="248"/>
      <c r="V10" s="249"/>
      <c r="W10" s="250"/>
      <c r="X10" s="252" t="s">
        <v>168</v>
      </c>
      <c r="Y10" s="733" t="s">
        <v>223</v>
      </c>
      <c r="Z10" s="734" t="s">
        <v>223</v>
      </c>
      <c r="AA10" s="733" t="s">
        <v>223</v>
      </c>
      <c r="AB10" s="734" t="s">
        <v>223</v>
      </c>
      <c r="AC10" s="735" cm="1">
        <f t="array" ref="AC10">INDEX('Talnagögn | Numerical Data'!$1:$1048576, _xlfn.XMATCH($A9,'Talnagögn | Numerical Data'!$B:$B), _xlfn.XMATCH($A$1,'Talnagögn | Numerical Data'!$1:$1))-INDEX('Talnagögn | Numerical Data'!$1:$1048576, _xlfn.XMATCH($A10,'Talnagögn | Numerical Data'!$B:$B), _xlfn.XMATCH($A$3,'Talnagögn | Numerical Data'!$1:$1))</f>
        <v>-298.15324195647418</v>
      </c>
      <c r="AD10" s="736" cm="1">
        <f t="array" ref="AD10">INDEX('Talnagögn | Numerical Data'!$1:$1048576, _xlfn.XMATCH($A9,'Talnagögn | Numerical Data'!$B:$B), _xlfn.XMATCH($A$1,'Talnagögn | Numerical Data'!$1:$1))/INDEX('Talnagögn | Numerical Data'!$1:$1048576, _xlfn.XMATCH($A10,'Talnagögn | Numerical Data'!$B:$B), _xlfn.XMATCH($A$3,'Talnagögn | Numerical Data'!$1:$1))-1</f>
        <v>-9.5889898417463759E-2</v>
      </c>
      <c r="AE10" s="729" cm="1">
        <f t="array" ref="AE10">INDEX('Talnagögn | Numerical Data'!$1:$1048576, _xlfn.XMATCH($B9,'Talnagögn | Numerical Data'!$B:$B), _xlfn.XMATCH($B$2,'Talnagögn | Numerical Data'!$1:$1))-INDEX('Talnagögn | Numerical Data'!$1:$1048576, _xlfn.XMATCH($A10,'Talnagögn | Numerical Data'!$A:$A), _xlfn.XMATCH($A$3,'Talnagögn | Numerical Data'!$1:$1))</f>
        <v>-609.15952135932957</v>
      </c>
      <c r="AF10" s="737" cm="1">
        <f t="array" ref="AF10">INDEX('Talnagögn | Numerical Data'!$1:$1048576, _xlfn.XMATCH($B9,'Talnagögn | Numerical Data'!$B:$B), _xlfn.XMATCH($B$2,'Talnagögn | Numerical Data'!$1:$1))/INDEX('Talnagögn | Numerical Data'!$1:$1048576, _xlfn.XMATCH($A10,'Talnagögn | Numerical Data'!$B:$B), _xlfn.XMATCH($A$3,'Talnagögn | Numerical Data'!$1:$1))-1</f>
        <v>-0.19591349817254122</v>
      </c>
      <c r="AG10" s="729" cm="1">
        <f t="array" ref="AG10">INDEX('Talnagögn | Numerical Data'!$1:$1048576, _xlfn.XMATCH($C9,'Talnagögn | Numerical Data'!$B:$B), _xlfn.XMATCH($B$2,'Talnagögn | Numerical Data'!$1:$1))-INDEX('Talnagögn | Numerical Data'!$1:$1048576, _xlfn.XMATCH($A10,'Talnagögn | Numerical Data'!$A:$A), _xlfn.XMATCH($A$3,'Talnagögn | Numerical Data'!$1:$1))</f>
        <v>-843.84611040842674</v>
      </c>
      <c r="AH10" s="738" cm="1">
        <f t="array" ref="AH10">INDEX('Talnagögn | Numerical Data'!$1:$1048576, _xlfn.XMATCH($C9,'Talnagögn | Numerical Data'!$B:$B), _xlfn.XMATCH($B$2,'Talnagögn | Numerical Data'!$1:$1))/INDEX('Talnagögn | Numerical Data'!$1:$1048576, _xlfn.XMATCH($A10,'Talnagögn | Numerical Data'!$B:$B), _xlfn.XMATCH($A$3,'Talnagögn | Numerical Data'!$1:$1))-1</f>
        <v>-0.27139170876045171</v>
      </c>
    </row>
    <row r="11" spans="1:35" s="12" customFormat="1" ht="24" customHeight="1" x14ac:dyDescent="0.4">
      <c r="A11" s="111" t="s">
        <v>448</v>
      </c>
      <c r="B11" s="111" t="s">
        <v>452</v>
      </c>
      <c r="C11" s="111" t="s">
        <v>48</v>
      </c>
      <c r="D11" s="245" t="s">
        <v>48</v>
      </c>
      <c r="E11" s="739" t="s">
        <v>264</v>
      </c>
      <c r="F11" s="740" cm="1">
        <f t="array" ref="F11">INDEX('Talnagögn | Numerical Data'!$1:$1048576, _xlfn.XMATCH($A11,'Talnagögn | Numerical Data'!$B:$B), _xlfn.XMATCH($A$1,'Talnagögn | Numerical Data'!1:1))</f>
        <v>7985.0110491166906</v>
      </c>
      <c r="G11" s="741">
        <f>F11/$F$14</f>
        <v>0.63217279393320558</v>
      </c>
      <c r="H11" s="742" cm="1">
        <f t="array" ref="H11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_xlfn.XMATCH($A$4,'Talnagögn | Numerical Data'!$1:$1))</f>
        <v>-0.68803860930347582</v>
      </c>
      <c r="I11" s="743" cm="1">
        <f t="array" ref="I11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_xlfn.XMATCH($A$4,'Talnagögn | Numerical Data'!$1:$1))-1</f>
        <v>-8.6158844923245326E-5</v>
      </c>
      <c r="J11" s="740" cm="1">
        <f t="array" ref="J11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_xlfn.XMATCH($A$3,'Talnagögn | Numerical Data'!$1:$1))</f>
        <v>-106.71567783427508</v>
      </c>
      <c r="K11" s="744" cm="1">
        <f t="array" ref="K11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_xlfn.XMATCH($A$3,'Talnagögn | Numerical Data'!$1:$1))-1</f>
        <v>-1.3188245406118182E-2</v>
      </c>
      <c r="L11" s="745" cm="1">
        <f t="array" ref="L11">INDEX('Talnagögn | Numerical Data'!$1:$1048576, _xlfn.XMATCH($B11,'Talnagögn | Numerical Data'!$B:$B), _xlfn.XMATCH($B$2,'Talnagögn | Numerical Data'!$1:$1))-INDEX('Talnagögn | Numerical Data'!$1:$1048576, _xlfn.XMATCH($A11,'Talnagögn | Numerical Data'!$B:$B), _xlfn.XMATCH($A$3,'Talnagögn | Numerical Data'!$1:$1))</f>
        <v>-261.06112989968369</v>
      </c>
      <c r="M11" s="744" cm="1">
        <f t="array" ref="M11">INDEX('Talnagögn | Numerical Data'!$1:$1048576, _xlfn.XMATCH($B11,'Talnagögn | Numerical Data'!$B:$B), _xlfn.XMATCH($B$2,'Talnagögn | Numerical Data'!$1:$1))/INDEX('Talnagögn | Numerical Data'!$1:$1048576, _xlfn.XMATCH($A11,'Talnagögn | Numerical Data'!$B:$B), _xlfn.XMATCH($A$3,'Talnagögn | Numerical Data'!$1:$1))-1</f>
        <v>-3.2262722001000332E-2</v>
      </c>
      <c r="N11" s="746">
        <f>$L$11</f>
        <v>-261.06112989968369</v>
      </c>
      <c r="O11" s="747">
        <f>$M$11</f>
        <v>-3.2262722001000332E-2</v>
      </c>
      <c r="R11" s="248"/>
      <c r="S11" s="248"/>
      <c r="T11" s="248"/>
      <c r="U11" s="248"/>
      <c r="V11" s="249"/>
      <c r="W11" s="250"/>
      <c r="X11" s="253" t="s">
        <v>323</v>
      </c>
      <c r="Y11" s="740" cm="1">
        <f t="array" ref="Y11">INDEX('Talnagögn | Numerical Data'!$1:$1048576, _xlfn.XMATCH($A11,'Talnagögn | Numerical Data'!$B:$B), _xlfn.XMATCH($A$1,'Talnagögn | Numerical Data'!1:1))</f>
        <v>7985.0110491166906</v>
      </c>
      <c r="Z11" s="741">
        <f>Y11/$F$14</f>
        <v>0.63217279393320558</v>
      </c>
      <c r="AA11" s="742" cm="1">
        <f t="array" ref="AA11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_xlfn.XMATCH($A$4,'Talnagögn | Numerical Data'!$1:$1))</f>
        <v>-0.68803860930347582</v>
      </c>
      <c r="AB11" s="743" cm="1">
        <f t="array" ref="AB11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_xlfn.XMATCH($A$4,'Talnagögn | Numerical Data'!$1:$1))-1</f>
        <v>-8.6158844923245326E-5</v>
      </c>
      <c r="AC11" s="740" cm="1">
        <f t="array" ref="AC11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_xlfn.XMATCH($A$3,'Talnagögn | Numerical Data'!$1:$1))</f>
        <v>-106.71567783427508</v>
      </c>
      <c r="AD11" s="744" cm="1">
        <f t="array" ref="AD11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_xlfn.XMATCH($A$3,'Talnagögn | Numerical Data'!$1:$1))-1</f>
        <v>-1.3188245406118182E-2</v>
      </c>
      <c r="AE11" s="745" cm="1">
        <f t="array" ref="AE11">INDEX('Talnagögn | Numerical Data'!$1:$1048576, _xlfn.XMATCH($B11,'Talnagögn | Numerical Data'!$B:$B), _xlfn.XMATCH($B$2,'Talnagögn | Numerical Data'!$1:$1))-INDEX('Talnagögn | Numerical Data'!$1:$1048576, _xlfn.XMATCH($A11,'Talnagögn | Numerical Data'!$B:$B), _xlfn.XMATCH($A$3,'Talnagögn | Numerical Data'!$1:$1))</f>
        <v>-261.06112989968369</v>
      </c>
      <c r="AF11" s="744" cm="1">
        <f t="array" ref="AF11">INDEX('Talnagögn | Numerical Data'!$1:$1048576, _xlfn.XMATCH($B11,'Talnagögn | Numerical Data'!$B:$B), _xlfn.XMATCH($B$2,'Talnagögn | Numerical Data'!$1:$1))/INDEX('Talnagögn | Numerical Data'!$1:$1048576, _xlfn.XMATCH($A11,'Talnagögn | Numerical Data'!$B:$B), _xlfn.XMATCH($A$3,'Talnagögn | Numerical Data'!$1:$1))-1</f>
        <v>-3.2262722001000332E-2</v>
      </c>
      <c r="AG11" s="746">
        <f>$L$11</f>
        <v>-261.06112989968369</v>
      </c>
      <c r="AH11" s="747">
        <f>$M$11</f>
        <v>-3.2262722001000332E-2</v>
      </c>
    </row>
    <row r="12" spans="1:35" s="12" customFormat="1" ht="24" customHeight="1" x14ac:dyDescent="0.4">
      <c r="A12" s="111" t="s">
        <v>446</v>
      </c>
      <c r="B12" s="111" t="s">
        <v>450</v>
      </c>
      <c r="C12" s="111"/>
      <c r="D12" s="245" t="s">
        <v>48</v>
      </c>
      <c r="E12" s="748" t="s">
        <v>163</v>
      </c>
      <c r="F12" s="749" cm="1">
        <f t="array" ref="F12">INDEX('Talnagögn | Numerical Data'!$1:$1048576, _xlfn.XMATCH($A12,'Talnagögn | Numerical Data'!$B:$B), _xlfn.XMATCH($A$1,'Talnagögn | Numerical Data'!$1:$1))</f>
        <v>1812.53</v>
      </c>
      <c r="G12" s="750">
        <f>F12/$F$14</f>
        <v>0.14349787960713042</v>
      </c>
      <c r="H12" s="751" cm="1">
        <f t="array" ref="H12">INDEX('Talnagögn | Numerical Data'!$1:$1048576, _xlfn.XMATCH($A$12,'Talnagögn | Numerical Data'!$B:$B), _xlfn.XMATCH($A$1,'Talnagögn | Numerical Data'!$1:$1))-INDEX('Talnagögn | Numerical Data'!$1:$1048576, _xlfn.XMATCH($A$12,'Talnagögn | Numerical Data'!$B:$B), _xlfn.XMATCH($A$4,'Talnagögn | Numerical Data'!$1:$1))</f>
        <v>-62.546000000000049</v>
      </c>
      <c r="I12" s="752" cm="1">
        <f t="array" ref="I12">INDEX('Talnagögn | Numerical Data'!$1:$1048576, _xlfn.XMATCH($A$12,'Talnagögn | Numerical Data'!$B:$B), _xlfn.XMATCH($A$1,'Talnagögn | Numerical Data'!$1:$1))/INDEX('Talnagögn | Numerical Data'!$1:$1048576, _xlfn.XMATCH($A$12,'Talnagögn | Numerical Data'!$B:$B), _xlfn.XMATCH($A$4,'Talnagögn | Numerical Data'!$1:$1))-1</f>
        <v>-3.3356514615940913E-2</v>
      </c>
      <c r="J12" s="749" cm="1">
        <f t="array" ref="J12">INDEX('Talnagögn | Numerical Data'!$1:$1048576, _xlfn.XMATCH($A$12,'Talnagögn | Numerical Data'!$B:$B), _xlfn.XMATCH($A$1,'Talnagögn | Numerical Data'!$1:$1))-INDEX('Talnagögn | Numerical Data'!$1:$1048576, _xlfn.XMATCH($A$12,'Talnagögn | Numerical Data'!$B:$B), _xlfn.XMATCH($A$3,'Talnagögn | Numerical Data'!$1:$1))</f>
        <v>959.64706890721277</v>
      </c>
      <c r="K12" s="753" cm="1">
        <f t="array" ref="K12">INDEX('Talnagögn | Numerical Data'!$1:$1048576, _xlfn.XMATCH($A$12,'Talnagögn | Numerical Data'!$B:$B), _xlfn.XMATCH($A$1,'Talnagögn | Numerical Data'!$1:$1))/INDEX('Talnagögn | Numerical Data'!$1:$1048576, _xlfn.XMATCH($A$12,'Talnagögn | Numerical Data'!$B:$B), _xlfn.XMATCH($A$3,'Talnagögn | Numerical Data'!$1:$1))-1</f>
        <v>1.1251802960549697</v>
      </c>
      <c r="L12" s="754" cm="1">
        <f t="array" ref="L12">INDEX('Talnagögn | Numerical Data'!$1:$1048576, _xlfn.XMATCH($B12,'Talnagögn | Numerical Data'!$B:$B), _xlfn.XMATCH($B$2,'Talnagögn | Numerical Data'!$1:$1))-INDEX('Talnagögn | Numerical Data'!$1:$1048576, _xlfn.XMATCH($A12,'Talnagögn | Numerical Data'!$B:$B), _xlfn.XMATCH($A$3,'Talnagögn | Numerical Data'!$1:$1))</f>
        <v>1011.3389598111883</v>
      </c>
      <c r="M12" s="753" cm="1">
        <f t="array" ref="M12">INDEX('Talnagögn | Numerical Data'!$1:$1048576, _xlfn.XMATCH($B12,'Talnagögn | Numerical Data'!$B:$B), _xlfn.XMATCH($B$2,'Talnagögn | Numerical Data'!$1:$1))/INDEX('Talnagögn | Numerical Data'!$1:$1048576, _xlfn.XMATCH($A12,'Talnagögn | Numerical Data'!$B:$B), _xlfn.XMATCH($A$3,'Talnagögn | Numerical Data'!$1:$1))-1</f>
        <v>1.1857887207513622</v>
      </c>
      <c r="N12" s="755">
        <f>$L$12</f>
        <v>1011.3389598111883</v>
      </c>
      <c r="O12" s="756">
        <f>$M$12</f>
        <v>1.1857887207513622</v>
      </c>
      <c r="R12" s="248"/>
      <c r="S12" s="248"/>
      <c r="T12" s="248"/>
      <c r="U12" s="248"/>
      <c r="V12" s="249"/>
      <c r="W12" s="250"/>
      <c r="X12" s="254" t="s">
        <v>169</v>
      </c>
      <c r="Y12" s="749" cm="1">
        <f t="array" ref="Y12">INDEX('Talnagögn | Numerical Data'!$1:$1048576, _xlfn.XMATCH($A12,'Talnagögn | Numerical Data'!$B:$B), _xlfn.XMATCH($A$1,'Talnagögn | Numerical Data'!$1:$1))</f>
        <v>1812.53</v>
      </c>
      <c r="Z12" s="750">
        <f>Y12/$F$14</f>
        <v>0.14349787960713042</v>
      </c>
      <c r="AA12" s="751" cm="1">
        <f t="array" ref="AA12">INDEX('Talnagögn | Numerical Data'!$1:$1048576, _xlfn.XMATCH($A$12,'Talnagögn | Numerical Data'!$B:$B), _xlfn.XMATCH($A$1,'Talnagögn | Numerical Data'!$1:$1))-INDEX('Talnagögn | Numerical Data'!$1:$1048576, _xlfn.XMATCH($A$12,'Talnagögn | Numerical Data'!$B:$B), _xlfn.XMATCH($A$4,'Talnagögn | Numerical Data'!$1:$1))</f>
        <v>-62.546000000000049</v>
      </c>
      <c r="AB12" s="752" cm="1">
        <f t="array" ref="AB12">INDEX('Talnagögn | Numerical Data'!$1:$1048576, _xlfn.XMATCH($A$12,'Talnagögn | Numerical Data'!$B:$B), _xlfn.XMATCH($A$1,'Talnagögn | Numerical Data'!$1:$1))/INDEX('Talnagögn | Numerical Data'!$1:$1048576, _xlfn.XMATCH($A$12,'Talnagögn | Numerical Data'!$B:$B), _xlfn.XMATCH($A$4,'Talnagögn | Numerical Data'!$1:$1))-1</f>
        <v>-3.3356514615940913E-2</v>
      </c>
      <c r="AC12" s="749" cm="1">
        <f t="array" ref="AC12">INDEX('Talnagögn | Numerical Data'!$1:$1048576, _xlfn.XMATCH($A$12,'Talnagögn | Numerical Data'!$B:$B), _xlfn.XMATCH($A$1,'Talnagögn | Numerical Data'!$1:$1))-INDEX('Talnagögn | Numerical Data'!$1:$1048576, _xlfn.XMATCH($A$12,'Talnagögn | Numerical Data'!$B:$B), _xlfn.XMATCH($A$3,'Talnagögn | Numerical Data'!$1:$1))</f>
        <v>959.64706890721277</v>
      </c>
      <c r="AD12" s="753" cm="1">
        <f t="array" ref="AD12">INDEX('Talnagögn | Numerical Data'!$1:$1048576, _xlfn.XMATCH($A$12,'Talnagögn | Numerical Data'!$B:$B), _xlfn.XMATCH($A$1,'Talnagögn | Numerical Data'!$1:$1))/INDEX('Talnagögn | Numerical Data'!$1:$1048576, _xlfn.XMATCH($A$12,'Talnagögn | Numerical Data'!$B:$B), _xlfn.XMATCH($A$3,'Talnagögn | Numerical Data'!$1:$1))-1</f>
        <v>1.1251802960549697</v>
      </c>
      <c r="AE12" s="754" cm="1">
        <f t="array" ref="AE12">INDEX('Talnagögn | Numerical Data'!$1:$1048576, _xlfn.XMATCH($B12,'Talnagögn | Numerical Data'!$B:$B), _xlfn.XMATCH($B$2,'Talnagögn | Numerical Data'!$1:$1))-INDEX('Talnagögn | Numerical Data'!$1:$1048576, _xlfn.XMATCH($A12,'Talnagögn | Numerical Data'!$B:$B), _xlfn.XMATCH($A$3,'Talnagögn | Numerical Data'!$1:$1))</f>
        <v>1011.3389598111883</v>
      </c>
      <c r="AF12" s="753" cm="1">
        <f t="array" ref="AF12">INDEX('Talnagögn | Numerical Data'!$1:$1048576, _xlfn.XMATCH($B12,'Talnagögn | Numerical Data'!$B:$B), _xlfn.XMATCH($B$2,'Talnagögn | Numerical Data'!$1:$1))/INDEX('Talnagögn | Numerical Data'!$1:$1048576, _xlfn.XMATCH($A12,'Talnagögn | Numerical Data'!$B:$B), _xlfn.XMATCH($A$3,'Talnagögn | Numerical Data'!$1:$1))-1</f>
        <v>1.1857887207513622</v>
      </c>
      <c r="AG12" s="755">
        <f>$L$12</f>
        <v>1011.3389598111883</v>
      </c>
      <c r="AH12" s="756">
        <f>$M$12</f>
        <v>1.1857887207513622</v>
      </c>
    </row>
    <row r="13" spans="1:35" s="12" customFormat="1" ht="24" customHeight="1" x14ac:dyDescent="0.4">
      <c r="A13" s="111" t="s">
        <v>447</v>
      </c>
      <c r="B13" s="111" t="s">
        <v>451</v>
      </c>
      <c r="C13" s="111" t="s">
        <v>458</v>
      </c>
      <c r="D13" s="245" t="s">
        <v>48</v>
      </c>
      <c r="E13" s="757" t="s">
        <v>443</v>
      </c>
      <c r="F13" s="758" cm="1">
        <f t="array" ref="F13">INDEX('Talnagögn | Numerical Data'!$1:$1048576, _xlfn.XMATCH($A13,'Talnagögn | Numerical Data'!$B:$B), _xlfn.XMATCH($A$1,'Talnagögn | Numerical Data'!$1:$1))</f>
        <v>22.340912733333333</v>
      </c>
      <c r="G13" s="759">
        <f>F13/$F$14</f>
        <v>1.7687285759249633E-3</v>
      </c>
      <c r="H13" s="760" cm="1">
        <f t="array" ref="H13">INDEX('Talnagögn | Numerical Data'!$1:$1048576, _xlfn.XMATCH($A13,'Talnagögn | Numerical Data'!$B:$B), _xlfn.XMATCH($A$1,'Talnagögn | Numerical Data'!$1:$1))-INDEX('Talnagögn | Numerical Data'!$1:$1048576, _xlfn.XMATCH($A13,'Talnagögn | Numerical Data'!$B:$B), _xlfn.XMATCH($A$4,'Talnagögn | Numerical Data'!$1:$1))</f>
        <v>-1.7444127800000011</v>
      </c>
      <c r="I13" s="761" cm="1">
        <f t="array" ref="I13">INDEX('Talnagögn | Numerical Data'!$1:$1048576, _xlfn.XMATCH($A13,'Talnagögn | Numerical Data'!$B:$B), _xlfn.XMATCH($A$1,'Talnagögn | Numerical Data'!$1:$1))/INDEX('Talnagögn | Numerical Data'!$1:$1048576, _xlfn.XMATCH($A13,'Talnagögn | Numerical Data'!$B:$B), _xlfn.XMATCH($A$4,'Talnagögn | Numerical Data'!$1:$1))-1</f>
        <v>-7.242637343781444E-2</v>
      </c>
      <c r="J13" s="762" cm="1">
        <f t="array" ref="J13">INDEX('Talnagögn | Numerical Data'!$1:$1048576, _xlfn.XMATCH($A13,'Talnagögn | Numerical Data'!$B:$B), _xlfn.XMATCH($A$1,'Talnagögn | Numerical Data'!$1:$1))-INDEX('Talnagögn | Numerical Data'!$1:$1048576, _xlfn.XMATCH($A13,'Talnagögn | Numerical Data'!$B:$B), _xlfn.XMATCH($A$3,'Talnagögn | Numerical Data'!$1:$1))</f>
        <v>-3.66622542</v>
      </c>
      <c r="K13" s="763" cm="1">
        <f t="array" ref="K13">INDEX('Talnagögn | Numerical Data'!$1:$1048576, _xlfn.XMATCH($A13,'Talnagögn | Numerical Data'!$B:$B), _xlfn.XMATCH($A$1,'Talnagögn | Numerical Data'!$1:$1))/INDEX('Talnagögn | Numerical Data'!$1:$1048576, _xlfn.XMATCH($A13,'Talnagögn | Numerical Data'!$B:$B), _xlfn.XMATCH($A$3,'Talnagögn | Numerical Data'!$1:$1))-1</f>
        <v>-0.14096996749064061</v>
      </c>
      <c r="L13" s="764" cm="1">
        <f t="array" ref="L13">INDEX('Talnagögn | Numerical Data'!$1:$1048576, _xlfn.XMATCH($B13,'Talnagögn | Numerical Data'!$B:$B), _xlfn.XMATCH($B$2,'Talnagögn | Numerical Data'!$1:$1))-INDEX('Talnagögn | Numerical Data'!$1:$1048576, _xlfn.XMATCH($A13,'Talnagögn | Numerical Data'!$B:$B), _xlfn.XMATCH($A$3,'Talnagögn | Numerical Data'!$1:$1))</f>
        <v>2.372954239798144</v>
      </c>
      <c r="M13" s="765" cm="1">
        <f t="array" ref="M13">INDEX('Talnagögn | Numerical Data'!$1:$1048576, _xlfn.XMATCH($B13,'Talnagögn | Numerical Data'!$B:$B), _xlfn.XMATCH($B$2,'Talnagögn | Numerical Data'!$1:$1))/INDEX('Talnagögn | Numerical Data'!$1:$1048576, _xlfn.XMATCH($A13,'Talnagögn | Numerical Data'!$B:$B), _xlfn.XMATCH($A$3,'Talnagögn | Numerical Data'!$1:$1))-1</f>
        <v>9.1242420669572999E-2</v>
      </c>
      <c r="N13" s="766" cm="1">
        <f t="array" ref="N13">INDEX('Talnagögn | Numerical Data'!$1:$1048576, _xlfn.XMATCH($C13,'Talnagögn | Numerical Data'!$B:$B), _xlfn.XMATCH($B$2,'Talnagögn | Numerical Data'!$1:$1))-INDEX('Talnagögn | Numerical Data'!$1:$1048576, _xlfn.XMATCH($A13,'Talnagögn | Numerical Data'!$B:$B), _xlfn.XMATCH($A$3,'Talnagögn | Numerical Data'!$1:$1))</f>
        <v>0.71452089179814138</v>
      </c>
      <c r="O13" s="795" cm="1">
        <f t="array" ref="O13">INDEX('Talnagögn | Numerical Data'!$1:$1048576, _xlfn.XMATCH($C13,'Talnagögn | Numerical Data'!$B:$B), _xlfn.XMATCH($B$2,'Talnagögn | Numerical Data'!$1:$1))/INDEX('Talnagögn | Numerical Data'!$1:$1048576, _xlfn.XMATCH($A13,'Talnagögn | Numerical Data'!$B:$B), _xlfn.XMATCH($A$3,'Talnagögn | Numerical Data'!$1:$1))-1</f>
        <v>2.7474029921533694E-2</v>
      </c>
      <c r="R13" s="248"/>
      <c r="S13" s="248"/>
      <c r="T13" s="248"/>
      <c r="U13" s="248"/>
      <c r="V13" s="249"/>
      <c r="W13" s="250"/>
      <c r="X13" s="255" t="s">
        <v>288</v>
      </c>
      <c r="Y13" s="758" cm="1">
        <f t="array" ref="Y13">INDEX('Talnagögn | Numerical Data'!$1:$1048576, _xlfn.XMATCH($A13,'Talnagögn | Numerical Data'!$B:$B), _xlfn.XMATCH($A$1,'Talnagögn | Numerical Data'!$1:$1))</f>
        <v>22.340912733333333</v>
      </c>
      <c r="Z13" s="759">
        <f>Y13/$F$14</f>
        <v>1.7687285759249633E-3</v>
      </c>
      <c r="AA13" s="760" cm="1">
        <f t="array" ref="AA13">INDEX('Talnagögn | Numerical Data'!$1:$1048576, _xlfn.XMATCH($A13,'Talnagögn | Numerical Data'!$B:$B), _xlfn.XMATCH($A$1,'Talnagögn | Numerical Data'!$1:$1))-INDEX('Talnagögn | Numerical Data'!$1:$1048576, _xlfn.XMATCH($A13,'Talnagögn | Numerical Data'!$B:$B), _xlfn.XMATCH($A$4,'Talnagögn | Numerical Data'!$1:$1))</f>
        <v>-1.7444127800000011</v>
      </c>
      <c r="AB13" s="761" cm="1">
        <f t="array" ref="AB13">INDEX('Talnagögn | Numerical Data'!$1:$1048576, _xlfn.XMATCH($A13,'Talnagögn | Numerical Data'!$B:$B), _xlfn.XMATCH($A$1,'Talnagögn | Numerical Data'!$1:$1))/INDEX('Talnagögn | Numerical Data'!$1:$1048576, _xlfn.XMATCH($A13,'Talnagögn | Numerical Data'!$B:$B), _xlfn.XMATCH($A$4,'Talnagögn | Numerical Data'!$1:$1))-1</f>
        <v>-7.242637343781444E-2</v>
      </c>
      <c r="AC13" s="762" cm="1">
        <f t="array" ref="AC13">INDEX('Talnagögn | Numerical Data'!$1:$1048576, _xlfn.XMATCH($A13,'Talnagögn | Numerical Data'!$B:$B), _xlfn.XMATCH($A$1,'Talnagögn | Numerical Data'!$1:$1))-INDEX('Talnagögn | Numerical Data'!$1:$1048576, _xlfn.XMATCH($A13,'Talnagögn | Numerical Data'!$B:$B), _xlfn.XMATCH($A$3,'Talnagögn | Numerical Data'!$1:$1))</f>
        <v>-3.66622542</v>
      </c>
      <c r="AD13" s="763" cm="1">
        <f t="array" ref="AD13">INDEX('Talnagögn | Numerical Data'!$1:$1048576, _xlfn.XMATCH($A13,'Talnagögn | Numerical Data'!$B:$B), _xlfn.XMATCH($A$1,'Talnagögn | Numerical Data'!$1:$1))/INDEX('Talnagögn | Numerical Data'!$1:$1048576, _xlfn.XMATCH($A13,'Talnagögn | Numerical Data'!$B:$B), _xlfn.XMATCH($A$3,'Talnagögn | Numerical Data'!$1:$1))-1</f>
        <v>-0.14096996749064061</v>
      </c>
      <c r="AE13" s="764" cm="1">
        <f t="array" ref="AE13">INDEX('Talnagögn | Numerical Data'!$1:$1048576, _xlfn.XMATCH($B13,'Talnagögn | Numerical Data'!$B:$B), _xlfn.XMATCH($B$2,'Talnagögn | Numerical Data'!$1:$1))-INDEX('Talnagögn | Numerical Data'!$1:$1048576, _xlfn.XMATCH($A13,'Talnagögn | Numerical Data'!$B:$B), _xlfn.XMATCH($A$3,'Talnagögn | Numerical Data'!$1:$1))</f>
        <v>2.372954239798144</v>
      </c>
      <c r="AF13" s="765" cm="1">
        <f t="array" ref="AF13">INDEX('Talnagögn | Numerical Data'!$1:$1048576, _xlfn.XMATCH($B13,'Talnagögn | Numerical Data'!$B:$B), _xlfn.XMATCH($B$2,'Talnagögn | Numerical Data'!$1:$1))/INDEX('Talnagögn | Numerical Data'!$1:$1048576, _xlfn.XMATCH($A13,'Talnagögn | Numerical Data'!$B:$B), _xlfn.XMATCH($A$3,'Talnagögn | Numerical Data'!$1:$1))-1</f>
        <v>9.1242420669572999E-2</v>
      </c>
      <c r="AG13" s="766" cm="1">
        <f t="array" ref="AG13">INDEX('Talnagögn | Numerical Data'!$1:$1048576, _xlfn.XMATCH($C13,'Talnagögn | Numerical Data'!$B:$B), _xlfn.XMATCH($B$2,'Talnagögn | Numerical Data'!$1:$1))-INDEX('Talnagögn | Numerical Data'!$1:$1048576, _xlfn.XMATCH($A13,'Talnagögn | Numerical Data'!$B:$B), _xlfn.XMATCH($A$3,'Talnagögn | Numerical Data'!$1:$1))</f>
        <v>0.71452089179814138</v>
      </c>
      <c r="AH13" s="795" cm="1">
        <f t="array" ref="AH13">INDEX('Talnagögn | Numerical Data'!$1:$1048576, _xlfn.XMATCH($C13,'Talnagögn | Numerical Data'!$B:$B), _xlfn.XMATCH($B$2,'Talnagögn | Numerical Data'!$1:$1))/INDEX('Talnagögn | Numerical Data'!$1:$1048576, _xlfn.XMATCH($A13,'Talnagögn | Numerical Data'!$B:$B), _xlfn.XMATCH($A$3,'Talnagögn | Numerical Data'!$1:$1))-1</f>
        <v>2.7474029921533694E-2</v>
      </c>
    </row>
    <row r="14" spans="1:35" s="12" customFormat="1" ht="24" customHeight="1" x14ac:dyDescent="0.4">
      <c r="A14" s="111" t="s">
        <v>449</v>
      </c>
      <c r="B14" s="111" t="s">
        <v>453</v>
      </c>
      <c r="C14" s="111" t="s">
        <v>456</v>
      </c>
      <c r="D14" s="245" t="s">
        <v>48</v>
      </c>
      <c r="E14" s="767" t="s">
        <v>12</v>
      </c>
      <c r="F14" s="768" cm="1">
        <f t="array" ref="F14">INDEX('Talnagögn | Numerical Data'!$1:$1048576, _xlfn.XMATCH($A14,'Talnagögn | Numerical Data'!$B:$B), _xlfn.XMATCH($A$1,'Talnagögn | Numerical Data'!1:1))</f>
        <v>12631.05771989355</v>
      </c>
      <c r="G14" s="769">
        <f>SUM(G8:G13)</f>
        <v>1</v>
      </c>
      <c r="H14" s="770" cm="1">
        <f t="array" ref="H14">INDEX('Talnagögn | Numerical Data'!$1:$1048576, _xlfn.XMATCH($A$14,'Talnagögn | Numerical Data'!$B:$B), _xlfn.XMATCH($A$1,'Talnagögn | Numerical Data'!$1:$1))-INDEX('Talnagögn | Numerical Data'!$1:$1048576, _xlfn.XMATCH($A$14,'Talnagögn | Numerical Data'!$B:$B), _xlfn.XMATCH($A$4,'Talnagögn | Numerical Data'!$1:$1))</f>
        <v>-136.35800851382555</v>
      </c>
      <c r="I14" s="771" cm="1">
        <f t="array" ref="I14">INDEX('Talnagögn | Numerical Data'!$1:$1048576, _xlfn.XMATCH($A$14,'Talnagögn | Numerical Data'!$B:$B), _xlfn.XMATCH($A$1,'Talnagögn | Numerical Data'!$1:$1))/INDEX('Talnagögn | Numerical Data'!$1:$1048576, _xlfn.XMATCH($A$14,'Talnagögn | Numerical Data'!$B:$B), _xlfn.XMATCH($A$4,'Talnagögn | Numerical Data'!$1:$1))-1</f>
        <v>-1.0680157317226713E-2</v>
      </c>
      <c r="J14" s="770" cm="1">
        <f t="array" ref="J14">INDEX('Talnagögn | Numerical Data'!$1:$1048576, _xlfn.XMATCH($A$14,'Talnagögn | Numerical Data'!$B:$B), _xlfn.XMATCH($A$1,'Talnagögn | Numerical Data'!$1:$1))-INDEX('Talnagögn | Numerical Data'!$1:$1048576, _xlfn.XMATCH($A$14,'Talnagögn | Numerical Data'!$B:$B), _xlfn.XMATCH($A$3,'Talnagögn | Numerical Data'!$1:$1))</f>
        <v>410.47651506869624</v>
      </c>
      <c r="K14" s="772" cm="1">
        <f t="array" ref="K14">INDEX('Talnagögn | Numerical Data'!$1:$1048576, _xlfn.XMATCH($A$14,'Talnagögn | Numerical Data'!$B:$B), _xlfn.XMATCH($A$1,'Talnagögn | Numerical Data'!$1:$1))/INDEX('Talnagögn | Numerical Data'!$1:$1048576, _xlfn.XMATCH($A$14,'Talnagögn | Numerical Data'!$B:$B), _xlfn.XMATCH($A$3,'Talnagögn | Numerical Data'!$1:$1))-1</f>
        <v>3.3588951964627967E-2</v>
      </c>
      <c r="L14" s="773" cm="1">
        <f t="array" ref="L14">INDEX('Talnagögn | Numerical Data'!$1:$1048576, _xlfn.XMATCH($B14,'Talnagögn | Numerical Data'!$B:$B), _xlfn.XMATCH($B$2,'Talnagögn | Numerical Data'!$1:$1))-INDEX('Talnagögn | Numerical Data'!$1:$1048576, _xlfn.XMATCH($A14,'Talnagögn | Numerical Data'!$B:$B), _xlfn.XMATCH($A$3,'Talnagögn | Numerical Data'!$1:$1))</f>
        <v>2.8558541642050841</v>
      </c>
      <c r="M14" s="774" cm="1">
        <f t="array" ref="M14">INDEX('Talnagögn | Numerical Data'!$1:$1048576, _xlfn.XMATCH($B14,'Talnagögn | Numerical Data'!$B:$B), _xlfn.XMATCH($B$2,'Talnagögn | Numerical Data'!$1:$1))/INDEX('Talnagögn | Numerical Data'!$1:$1048576, _xlfn.XMATCH($A14,'Talnagögn | Numerical Data'!$B:$B), _xlfn.XMATCH($A$3,'Talnagögn | Numerical Data'!$1:$1))-1</f>
        <v>2.3369217194657566E-4</v>
      </c>
      <c r="N14" s="775" cm="1">
        <f t="array" ref="N14">INDEX('Talnagögn | Numerical Data'!$1:$1048576, _xlfn.XMATCH($C14,'Talnagögn | Numerical Data'!$B:$B), _xlfn.XMATCH($B$2,'Talnagögn | Numerical Data'!$1:$1))-INDEX('Talnagögn | Numerical Data'!$1:$1048576, _xlfn.XMATCH($A14,'Talnagögn | Numerical Data'!$B:$B), _xlfn.XMATCH($A$3,'Talnagögn | Numerical Data'!$1:$1))</f>
        <v>-233.48916823289073</v>
      </c>
      <c r="O14" s="776" cm="1">
        <f t="array" ref="O14">INDEX('Talnagögn | Numerical Data'!$1:$1048576, _xlfn.XMATCH($C14,'Talnagögn | Numerical Data'!$B:$B), _xlfn.XMATCH($B$2,'Talnagögn | Numerical Data'!$1:$1))/INDEX('Talnagögn | Numerical Data'!$1:$1048576, _xlfn.XMATCH($A14,'Talnagögn | Numerical Data'!$B:$B), _xlfn.XMATCH($A$3,'Talnagögn | Numerical Data'!$1:$1))-1</f>
        <v>-1.9106224517431825E-2</v>
      </c>
      <c r="R14" s="248"/>
      <c r="S14" s="248"/>
      <c r="T14" s="248"/>
      <c r="U14" s="248"/>
      <c r="V14" s="249"/>
      <c r="W14" s="250"/>
      <c r="X14" s="260" t="s">
        <v>170</v>
      </c>
      <c r="Y14" s="768" cm="1">
        <f t="array" ref="Y14">INDEX('Talnagögn | Numerical Data'!$1:$1048576, _xlfn.XMATCH($A14,'Talnagögn | Numerical Data'!$B:$B), _xlfn.XMATCH($A$1,'Talnagögn | Numerical Data'!1:1))</f>
        <v>12631.05771989355</v>
      </c>
      <c r="Z14" s="769">
        <f>SUM(Z8:Z13)</f>
        <v>1</v>
      </c>
      <c r="AA14" s="770" cm="1">
        <f t="array" ref="AA14">INDEX('Talnagögn | Numerical Data'!$1:$1048576, _xlfn.XMATCH($A$14,'Talnagögn | Numerical Data'!$B:$B), _xlfn.XMATCH($A$1,'Talnagögn | Numerical Data'!$1:$1))-INDEX('Talnagögn | Numerical Data'!$1:$1048576, _xlfn.XMATCH($A$14,'Talnagögn | Numerical Data'!$B:$B), _xlfn.XMATCH($A$4,'Talnagögn | Numerical Data'!$1:$1))</f>
        <v>-136.35800851382555</v>
      </c>
      <c r="AB14" s="771" cm="1">
        <f t="array" ref="AB14">INDEX('Talnagögn | Numerical Data'!$1:$1048576, _xlfn.XMATCH($A$14,'Talnagögn | Numerical Data'!$B:$B), _xlfn.XMATCH($A$1,'Talnagögn | Numerical Data'!$1:$1))/INDEX('Talnagögn | Numerical Data'!$1:$1048576, _xlfn.XMATCH($A$14,'Talnagögn | Numerical Data'!$B:$B), _xlfn.XMATCH($A$4,'Talnagögn | Numerical Data'!$1:$1))-1</f>
        <v>-1.0680157317226713E-2</v>
      </c>
      <c r="AC14" s="770" cm="1">
        <f t="array" ref="AC14">INDEX('Talnagögn | Numerical Data'!$1:$1048576, _xlfn.XMATCH($A$14,'Talnagögn | Numerical Data'!$B:$B), _xlfn.XMATCH($A$1,'Talnagögn | Numerical Data'!$1:$1))-INDEX('Talnagögn | Numerical Data'!$1:$1048576, _xlfn.XMATCH($A$14,'Talnagögn | Numerical Data'!$B:$B), _xlfn.XMATCH($A$3,'Talnagögn | Numerical Data'!$1:$1))</f>
        <v>410.47651506869624</v>
      </c>
      <c r="AD14" s="772" cm="1">
        <f t="array" ref="AD14">INDEX('Talnagögn | Numerical Data'!$1:$1048576, _xlfn.XMATCH($A$14,'Talnagögn | Numerical Data'!$B:$B), _xlfn.XMATCH($A$1,'Talnagögn | Numerical Data'!$1:$1))/INDEX('Talnagögn | Numerical Data'!$1:$1048576, _xlfn.XMATCH($A$14,'Talnagögn | Numerical Data'!$B:$B), _xlfn.XMATCH($A$3,'Talnagögn | Numerical Data'!$1:$1))-1</f>
        <v>3.3588951964627967E-2</v>
      </c>
      <c r="AE14" s="773" cm="1">
        <f t="array" ref="AE14">INDEX('Talnagögn | Numerical Data'!$1:$1048576, _xlfn.XMATCH($B14,'Talnagögn | Numerical Data'!$B:$B), _xlfn.XMATCH($B$2,'Talnagögn | Numerical Data'!$1:$1))-INDEX('Talnagögn | Numerical Data'!$1:$1048576, _xlfn.XMATCH($A14,'Talnagögn | Numerical Data'!$B:$B), _xlfn.XMATCH($A$3,'Talnagögn | Numerical Data'!$1:$1))</f>
        <v>2.8558541642050841</v>
      </c>
      <c r="AF14" s="774" cm="1">
        <f t="array" ref="AF14">INDEX('Talnagögn | Numerical Data'!$1:$1048576, _xlfn.XMATCH($B14,'Talnagögn | Numerical Data'!$B:$B), _xlfn.XMATCH($B$2,'Talnagögn | Numerical Data'!$1:$1))/INDEX('Talnagögn | Numerical Data'!$1:$1048576, _xlfn.XMATCH($A14,'Talnagögn | Numerical Data'!$B:$B), _xlfn.XMATCH($A$3,'Talnagögn | Numerical Data'!$1:$1))-1</f>
        <v>2.3369217194657566E-4</v>
      </c>
      <c r="AG14" s="775" cm="1">
        <f t="array" ref="AG14">INDEX('Talnagögn | Numerical Data'!$1:$1048576, _xlfn.XMATCH($C14,'Talnagögn | Numerical Data'!$B:$B), _xlfn.XMATCH($B$2,'Talnagögn | Numerical Data'!$1:$1))-INDEX('Talnagögn | Numerical Data'!$1:$1048576, _xlfn.XMATCH($A14,'Talnagögn | Numerical Data'!$B:$B), _xlfn.XMATCH($A$3,'Talnagögn | Numerical Data'!$1:$1))</f>
        <v>-233.48916823289073</v>
      </c>
      <c r="AH14" s="776" cm="1">
        <f t="array" ref="AH14">INDEX('Talnagögn | Numerical Data'!$1:$1048576, _xlfn.XMATCH($C14,'Talnagögn | Numerical Data'!$B:$B), _xlfn.XMATCH($B$2,'Talnagögn | Numerical Data'!$1:$1))/INDEX('Talnagögn | Numerical Data'!$1:$1048576, _xlfn.XMATCH($A14,'Talnagögn | Numerical Data'!$B:$B), _xlfn.XMATCH($A$3,'Talnagögn | Numerical Data'!$1:$1))-1</f>
        <v>-1.9106224517431825E-2</v>
      </c>
    </row>
    <row r="15" spans="1:35" s="12" customFormat="1" x14ac:dyDescent="0.4">
      <c r="B15" s="245"/>
      <c r="C15" s="245"/>
      <c r="D15" s="245"/>
      <c r="E15" s="266" t="s">
        <v>289</v>
      </c>
      <c r="F15" s="267"/>
      <c r="G15" s="268"/>
      <c r="H15" s="269"/>
      <c r="I15" s="270"/>
      <c r="J15" s="269"/>
      <c r="K15" s="270"/>
      <c r="O15" s="240"/>
      <c r="P15" s="240"/>
      <c r="Q15" s="247"/>
      <c r="R15" s="248"/>
      <c r="S15" s="248"/>
      <c r="T15" s="248"/>
      <c r="U15" s="248"/>
      <c r="V15" s="249"/>
      <c r="W15" s="250"/>
      <c r="X15" s="266" t="s">
        <v>171</v>
      </c>
      <c r="Y15" s="268"/>
      <c r="Z15" s="268"/>
      <c r="AA15" s="268"/>
      <c r="AB15" s="268"/>
      <c r="AC15" s="268"/>
      <c r="AD15" s="268"/>
      <c r="AE15" s="303"/>
      <c r="AG15" s="303"/>
    </row>
    <row r="16" spans="1:35" s="12" customFormat="1" x14ac:dyDescent="0.4">
      <c r="B16" s="245"/>
      <c r="C16" s="245"/>
      <c r="D16" s="245"/>
      <c r="E16" s="266" t="s">
        <v>164</v>
      </c>
      <c r="F16" s="269"/>
      <c r="G16" s="131"/>
      <c r="I16" s="240"/>
      <c r="J16" s="240"/>
      <c r="K16" s="247"/>
      <c r="L16" s="248"/>
      <c r="M16" s="248"/>
      <c r="N16" s="248"/>
      <c r="O16" s="248"/>
      <c r="P16" s="248"/>
      <c r="Q16" s="247"/>
      <c r="R16" s="248"/>
      <c r="S16" s="248"/>
      <c r="T16" s="248"/>
      <c r="U16" s="248"/>
      <c r="V16" s="249"/>
      <c r="W16" s="250"/>
      <c r="X16" s="266" t="s">
        <v>172</v>
      </c>
      <c r="Y16" s="267"/>
      <c r="Z16" s="268"/>
      <c r="AA16" s="269"/>
      <c r="AB16" s="270"/>
      <c r="AC16" s="269"/>
      <c r="AD16" s="270"/>
      <c r="AE16" s="303"/>
      <c r="AG16" s="303"/>
    </row>
    <row r="17" spans="2:33" s="12" customFormat="1" x14ac:dyDescent="0.4">
      <c r="B17" s="245" t="s">
        <v>48</v>
      </c>
      <c r="C17" s="245"/>
      <c r="D17" s="245"/>
      <c r="E17" s="271" t="s">
        <v>290</v>
      </c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72"/>
      <c r="S17" s="273"/>
      <c r="T17" s="273"/>
      <c r="U17" s="273"/>
      <c r="V17" s="274"/>
      <c r="W17" s="250"/>
      <c r="X17" s="266" t="s">
        <v>173</v>
      </c>
      <c r="Y17" s="269"/>
      <c r="Z17" s="131"/>
      <c r="AA17" s="303"/>
      <c r="AB17" s="240"/>
      <c r="AC17" s="240"/>
      <c r="AD17" s="247"/>
      <c r="AE17" s="303"/>
      <c r="AG17" s="303"/>
    </row>
    <row r="18" spans="2:33" x14ac:dyDescent="0.4">
      <c r="V18" s="274"/>
    </row>
    <row r="19" spans="2:33" x14ac:dyDescent="0.4">
      <c r="V19" s="274"/>
    </row>
    <row r="20" spans="2:33" x14ac:dyDescent="0.4">
      <c r="V20" s="274"/>
    </row>
    <row r="21" spans="2:33" x14ac:dyDescent="0.4">
      <c r="V21" s="274"/>
    </row>
    <row r="22" spans="2:33" x14ac:dyDescent="0.4">
      <c r="V22" s="274"/>
    </row>
    <row r="23" spans="2:33" x14ac:dyDescent="0.4">
      <c r="V23" s="274"/>
    </row>
    <row r="24" spans="2:33" x14ac:dyDescent="0.4">
      <c r="V24" s="274"/>
    </row>
    <row r="25" spans="2:33" x14ac:dyDescent="0.4">
      <c r="V25" s="274"/>
    </row>
    <row r="26" spans="2:33" x14ac:dyDescent="0.4">
      <c r="V26" s="274"/>
    </row>
    <row r="27" spans="2:33" x14ac:dyDescent="0.4">
      <c r="V27" s="274"/>
    </row>
    <row r="28" spans="2:33" x14ac:dyDescent="0.4">
      <c r="V28" s="274"/>
    </row>
    <row r="29" spans="2:33" x14ac:dyDescent="0.4">
      <c r="V29" s="274"/>
    </row>
    <row r="30" spans="2:33" x14ac:dyDescent="0.4">
      <c r="V30" s="274"/>
    </row>
    <row r="31" spans="2:33" x14ac:dyDescent="0.4">
      <c r="V31" s="274"/>
    </row>
    <row r="32" spans="2:33" x14ac:dyDescent="0.4">
      <c r="V32" s="274"/>
    </row>
    <row r="33" spans="5:33" x14ac:dyDescent="0.4">
      <c r="V33" s="274"/>
    </row>
    <row r="34" spans="5:33" x14ac:dyDescent="0.4">
      <c r="V34" s="274"/>
    </row>
    <row r="35" spans="5:33" x14ac:dyDescent="0.4">
      <c r="V35" s="274"/>
    </row>
    <row r="36" spans="5:33" x14ac:dyDescent="0.4">
      <c r="V36" s="274"/>
    </row>
    <row r="37" spans="5:33" x14ac:dyDescent="0.4">
      <c r="V37" s="274"/>
    </row>
    <row r="38" spans="5:33" x14ac:dyDescent="0.4">
      <c r="V38" s="274"/>
    </row>
    <row r="39" spans="5:33" x14ac:dyDescent="0.4">
      <c r="V39" s="274"/>
    </row>
    <row r="40" spans="5:33" x14ac:dyDescent="0.4">
      <c r="V40" s="274"/>
    </row>
    <row r="41" spans="5:33" x14ac:dyDescent="0.4">
      <c r="V41" s="274"/>
    </row>
    <row r="42" spans="5:33" s="276" customFormat="1" ht="27" customHeight="1" x14ac:dyDescent="0.4">
      <c r="E42" s="276" t="s">
        <v>34</v>
      </c>
      <c r="V42" s="277"/>
      <c r="X42" s="276" t="s">
        <v>174</v>
      </c>
      <c r="Y42" s="804"/>
      <c r="AA42" s="804"/>
      <c r="AC42" s="804"/>
      <c r="AE42" s="804"/>
      <c r="AG42" s="804"/>
    </row>
    <row r="65" spans="5:33" s="276" customFormat="1" ht="27" customHeight="1" x14ac:dyDescent="0.4">
      <c r="E65" s="276" t="s">
        <v>328</v>
      </c>
      <c r="V65" s="277"/>
      <c r="X65" s="276" t="s">
        <v>426</v>
      </c>
      <c r="Y65" s="804"/>
      <c r="AA65" s="804"/>
      <c r="AC65" s="804"/>
      <c r="AE65" s="804"/>
      <c r="AG65" s="804"/>
    </row>
    <row r="90" spans="1:34" s="278" customFormat="1" ht="45" customHeight="1" x14ac:dyDescent="0.75">
      <c r="E90" s="139" t="s">
        <v>111</v>
      </c>
      <c r="V90" s="279"/>
      <c r="X90" s="139" t="s">
        <v>215</v>
      </c>
      <c r="Y90" s="805"/>
      <c r="AA90" s="805"/>
      <c r="AC90" s="805"/>
      <c r="AE90" s="805"/>
      <c r="AG90" s="805"/>
    </row>
    <row r="91" spans="1:34" s="282" customFormat="1" ht="49.5" customHeight="1" x14ac:dyDescent="0.4">
      <c r="E91" s="863" t="s">
        <v>217</v>
      </c>
      <c r="F91" s="863"/>
      <c r="G91" s="863"/>
      <c r="H91" s="863"/>
      <c r="I91" s="863"/>
      <c r="J91" s="863"/>
      <c r="K91" s="863"/>
      <c r="L91" s="863"/>
      <c r="M91" s="863"/>
      <c r="N91" s="863"/>
      <c r="O91" s="863"/>
      <c r="P91" s="280"/>
      <c r="Q91" s="280"/>
      <c r="R91" s="280"/>
      <c r="S91" s="280"/>
      <c r="T91" s="280"/>
      <c r="U91" s="280"/>
      <c r="V91" s="281"/>
      <c r="X91" s="863" t="s">
        <v>291</v>
      </c>
      <c r="Y91" s="863"/>
      <c r="Z91" s="863"/>
      <c r="AA91" s="863"/>
      <c r="AB91" s="863"/>
      <c r="AC91" s="863"/>
      <c r="AD91" s="863"/>
      <c r="AE91" s="863"/>
      <c r="AG91" s="812"/>
    </row>
    <row r="93" spans="1:34" ht="36.6" customHeight="1" x14ac:dyDescent="0.4">
      <c r="A93" s="283"/>
      <c r="B93" s="284"/>
      <c r="C93" s="284"/>
      <c r="E93" s="916" t="s">
        <v>488</v>
      </c>
      <c r="F93" s="939" t="s">
        <v>34</v>
      </c>
      <c r="G93" s="939"/>
      <c r="H93" s="939"/>
      <c r="I93" s="939"/>
      <c r="J93" s="939"/>
      <c r="K93" s="940"/>
      <c r="L93" s="919" t="s">
        <v>328</v>
      </c>
      <c r="M93" s="920"/>
      <c r="N93" s="920"/>
      <c r="O93" s="920"/>
      <c r="X93" s="916" t="s">
        <v>482</v>
      </c>
      <c r="Y93" s="983" t="str">
        <f>$Y$4</f>
        <v>HISTORICAL EMISSIONS</v>
      </c>
      <c r="Z93" s="983"/>
      <c r="AA93" s="983"/>
      <c r="AB93" s="983"/>
      <c r="AC93" s="983"/>
      <c r="AD93" s="983"/>
      <c r="AE93" s="984" t="str">
        <f>$AE$4</f>
        <v>EMISSION PROJECTIONS</v>
      </c>
      <c r="AF93" s="985"/>
      <c r="AG93" s="985"/>
      <c r="AH93" s="985"/>
    </row>
    <row r="94" spans="1:34" ht="45" customHeight="1" x14ac:dyDescent="0.4">
      <c r="A94" s="283"/>
      <c r="B94" s="284"/>
      <c r="C94" s="284"/>
      <c r="E94" s="916"/>
      <c r="F94" s="941" t="str">
        <f>"Losun árið "&amp;$A$1&amp;" í samanburði við losun fyrri ára"</f>
        <v>Losun árið 2023 í samanburði við losun fyrri ára</v>
      </c>
      <c r="G94" s="941"/>
      <c r="H94" s="941"/>
      <c r="I94" s="941"/>
      <c r="J94" s="941"/>
      <c r="K94" s="942"/>
      <c r="L94" s="921" t="s">
        <v>326</v>
      </c>
      <c r="M94" s="922"/>
      <c r="N94" s="954" t="s">
        <v>327</v>
      </c>
      <c r="O94" s="955"/>
      <c r="X94" s="916"/>
      <c r="Y94" s="983" t="str">
        <f>$Y$5</f>
        <v>Emissions in 2023 compared to emissions in previous years</v>
      </c>
      <c r="Z94" s="983"/>
      <c r="AA94" s="983"/>
      <c r="AB94" s="983"/>
      <c r="AC94" s="983"/>
      <c r="AD94" s="983"/>
      <c r="AE94" s="984" t="str">
        <f>$AE$5</f>
        <v>Scenario:
With Existing Measures</v>
      </c>
      <c r="AF94" s="985"/>
      <c r="AG94" s="984" t="str">
        <f>$AG$5</f>
        <v>Scenario:
With Additional Measures</v>
      </c>
      <c r="AH94" s="985"/>
    </row>
    <row r="95" spans="1:34" ht="33" customHeight="1" x14ac:dyDescent="0.4">
      <c r="A95" s="283"/>
      <c r="B95" s="284"/>
      <c r="C95" s="284"/>
      <c r="E95" s="916"/>
      <c r="F95" s="923" t="str">
        <f>"Losun "&amp;$A$1</f>
        <v>Losun 2023</v>
      </c>
      <c r="G95" s="924"/>
      <c r="H95" s="925" t="str">
        <f>"Breyting frá "&amp;$A$4</f>
        <v>Breyting frá 2022</v>
      </c>
      <c r="I95" s="924"/>
      <c r="J95" s="925" t="str">
        <f>"Breyting frá "&amp;$A$3</f>
        <v>Breyting frá 2005</v>
      </c>
      <c r="K95" s="926"/>
      <c r="L95" s="917" t="s">
        <v>325</v>
      </c>
      <c r="M95" s="918"/>
      <c r="N95" s="956" t="s">
        <v>325</v>
      </c>
      <c r="O95" s="957"/>
      <c r="P95" s="240"/>
      <c r="Q95" s="241"/>
      <c r="R95" s="240"/>
      <c r="S95" s="240"/>
      <c r="T95" s="250"/>
      <c r="X95" s="916"/>
      <c r="Y95" s="923" t="str">
        <f>"Emissions in "&amp;$A$1</f>
        <v>Emissions in 2023</v>
      </c>
      <c r="Z95" s="923"/>
      <c r="AA95" s="923" t="str">
        <f>"Change from "&amp;$A$4</f>
        <v>Change from 2022</v>
      </c>
      <c r="AB95" s="924"/>
      <c r="AC95" s="925" t="str">
        <f>"Change from "&amp;$A$3</f>
        <v>Change from 2005</v>
      </c>
      <c r="AD95" s="923"/>
      <c r="AE95" s="956" t="s">
        <v>430</v>
      </c>
      <c r="AF95" s="918"/>
      <c r="AG95" s="986" t="s">
        <v>430</v>
      </c>
      <c r="AH95" s="987"/>
    </row>
    <row r="96" spans="1:34" ht="24.6" customHeight="1" x14ac:dyDescent="0.4">
      <c r="A96" s="283"/>
      <c r="B96" s="284"/>
      <c r="C96" s="284"/>
      <c r="E96" s="916"/>
      <c r="F96" s="816" t="s">
        <v>442</v>
      </c>
      <c r="G96" s="817" t="s">
        <v>4</v>
      </c>
      <c r="H96" s="816" t="str">
        <f>$F$7</f>
        <v>Þús. tonn CO₂-íg.</v>
      </c>
      <c r="I96" s="817" t="s">
        <v>4</v>
      </c>
      <c r="J96" s="816" t="str">
        <f>$F$7</f>
        <v>Þús. tonn CO₂-íg.</v>
      </c>
      <c r="K96" s="818" t="s">
        <v>4</v>
      </c>
      <c r="L96" s="819" t="str">
        <f>$F$7</f>
        <v>Þús. tonn CO₂-íg.</v>
      </c>
      <c r="M96" s="820" t="s">
        <v>4</v>
      </c>
      <c r="N96" s="819" t="str">
        <f>$F$7</f>
        <v>Þús. tonn CO₂-íg.</v>
      </c>
      <c r="O96" s="819" t="s">
        <v>4</v>
      </c>
      <c r="P96" s="240"/>
      <c r="Q96" s="241"/>
      <c r="R96" s="240"/>
      <c r="S96" s="240"/>
      <c r="T96" s="250"/>
      <c r="X96" s="916"/>
      <c r="Y96" s="839" t="s">
        <v>306</v>
      </c>
      <c r="Z96" s="840" t="s">
        <v>4</v>
      </c>
      <c r="AA96" s="839" t="str">
        <f>$Y$7</f>
        <v>Thousand tons CO2e</v>
      </c>
      <c r="AB96" s="840" t="s">
        <v>4</v>
      </c>
      <c r="AC96" s="839" t="str">
        <f>$Y$7</f>
        <v>Thousand tons CO2e</v>
      </c>
      <c r="AD96" s="840" t="s">
        <v>4</v>
      </c>
      <c r="AE96" s="841" t="str">
        <f>$Y$7</f>
        <v>Thousand tons CO2e</v>
      </c>
      <c r="AF96" s="842" t="s">
        <v>4</v>
      </c>
      <c r="AG96" s="841" t="str">
        <f>$Y$7</f>
        <v>Thousand tons CO2e</v>
      </c>
      <c r="AH96" s="841" t="s">
        <v>4</v>
      </c>
    </row>
    <row r="97" spans="1:34" ht="21" customHeight="1" x14ac:dyDescent="0.4">
      <c r="A97" s="111" t="s">
        <v>463</v>
      </c>
      <c r="B97" s="111" t="s">
        <v>467</v>
      </c>
      <c r="C97" s="111" t="s">
        <v>471</v>
      </c>
      <c r="D97" s="41" t="s">
        <v>48</v>
      </c>
      <c r="E97" s="285" t="s">
        <v>35</v>
      </c>
      <c r="F97" s="286" cm="1">
        <f t="array" ref="F97">INDEX('Talnagögn | Numerical Data'!$1:$1048576, _xlfn.XMATCH($A97,'Talnagögn | Numerical Data'!$B:$B), _xlfn.XMATCH($A$1,'Talnagögn | Numerical Data'!$1:$1))</f>
        <v>1746.627912740661</v>
      </c>
      <c r="G97" s="287">
        <f>$F97/$F$101</f>
        <v>0.62131579917872126</v>
      </c>
      <c r="H97" s="286" cm="1">
        <f t="array" ref="H97">INDEX('Talnagögn | Numerical Data'!$1:$1048576, _xlfn.XMATCH($A97,'Talnagögn | Numerical Data'!$B:$B), _xlfn.XMATCH($A$1,'Talnagögn | Numerical Data'!$1:$1))-INDEX('Talnagögn | Numerical Data'!$1:$1048576, _xlfn.XMATCH($A97,'Talnagögn | Numerical Data'!$B:$B), _xlfn.XMATCH($A$4,'Talnagögn | Numerical Data'!$1:$1))</f>
        <v>-28.715955962400358</v>
      </c>
      <c r="I97" s="288" cm="1">
        <f t="array" ref="I97">INDEX('Talnagögn | Numerical Data'!$1:$1048576, _xlfn.XMATCH($A97,'Talnagögn | Numerical Data'!$B:$B), _xlfn.XMATCH($A$1,'Talnagögn | Numerical Data'!$1:$1))/INDEX('Talnagögn | Numerical Data'!$1:$1048576, _xlfn.XMATCH($A97,'Talnagögn | Numerical Data'!$B:$B), _xlfn.XMATCH($A$4,'Talnagögn | Numerical Data'!$1:$1))-1</f>
        <v>-1.6174869820221427E-2</v>
      </c>
      <c r="J97" s="286" cm="1">
        <f t="array" ref="J97">INDEX('Talnagögn | Numerical Data'!$1:$1048576, _xlfn.XMATCH($A97,'Talnagögn | Numerical Data'!$B:$B), _xlfn.XMATCH($A$1,'Talnagögn | Numerical Data'!$1:$1))-INDEX('Talnagögn | Numerical Data'!$1:$1048576, _xlfn.XMATCH($A97,'Talnagögn | Numerical Data'!$B:$B), _xlfn.XMATCH($A$3,'Talnagögn | Numerical Data'!$1:$1))</f>
        <v>-354.6344334076216</v>
      </c>
      <c r="K97" s="289" cm="1">
        <f t="array" ref="K97">INDEX('Talnagögn | Numerical Data'!$1:$1048576, _xlfn.XMATCH($A97,'Talnagögn | Numerical Data'!$B:$B), _xlfn.XMATCH($A$1,'Talnagögn | Numerical Data'!$1:$1))/INDEX('Talnagögn | Numerical Data'!$1:$1048576, _xlfn.XMATCH($A97,'Talnagögn | Numerical Data'!$B:$B), _xlfn.XMATCH($A$3,'Talnagögn | Numerical Data'!$1:$1))-1</f>
        <v>-0.16877208791071896</v>
      </c>
      <c r="L97" s="286" cm="1">
        <f t="array" ref="L97">INDEX('Talnagögn | Numerical Data'!$1:$1048576, _xlfn.XMATCH($B97,'Talnagögn | Numerical Data'!$B:$B), _xlfn.XMATCH($B$2,'Talnagögn | Numerical Data'!$1:$1))-INDEX('Talnagögn | Numerical Data'!$1:$1048576, _xlfn.XMATCH($A$97,'Talnagögn | Numerical Data'!$B:$B), _xlfn.XMATCH($A$3,'Talnagögn | Numerical Data'!$1:$1))</f>
        <v>-476.00253778473257</v>
      </c>
      <c r="M97" s="315" cm="1">
        <f t="array" ref="M97">INDEX('Talnagögn | Numerical Data'!$1:$1048576, _xlfn.XMATCH($B97,'Talnagögn | Numerical Data'!$B:$B), _xlfn.XMATCH($B$2,'Talnagögn | Numerical Data'!$1:$1))/INDEX('Talnagögn | Numerical Data'!$1:$1048576, _xlfn.XMATCH($A97,'Talnagögn | Numerical Data'!$B:$B), _xlfn.XMATCH($A$3,'Talnagögn | Numerical Data'!$1:$1))-1</f>
        <v>-0.22653170302949965</v>
      </c>
      <c r="N97" s="286" cm="1">
        <f t="array" ref="N97">INDEX('Talnagögn | Numerical Data'!$1:$1048576, _xlfn.XMATCH($C97,'Talnagögn | Numerical Data'!$B:$B), _xlfn.XMATCH($B$2,'Talnagögn | Numerical Data'!$1:$1))-INDEX('Talnagögn | Numerical Data'!$1:$1048576, _xlfn.XMATCH($A$97,'Talnagögn | Numerical Data'!$B:$B), _xlfn.XMATCH($A$3,'Talnagögn | Numerical Data'!$1:$1))</f>
        <v>-692.33270398392119</v>
      </c>
      <c r="O97" s="289" cm="1">
        <f t="array" ref="O97">INDEX('Talnagögn | Numerical Data'!$1:$1048576, _xlfn.XMATCH($C97,'Talnagögn | Numerical Data'!$B:$B), _xlfn.XMATCH($B$2,'Talnagögn | Numerical Data'!$1:$1))/INDEX('Talnagögn | Numerical Data'!$1:$1048576, _xlfn.XMATCH($A97,'Talnagögn | Numerical Data'!$B:$B), _xlfn.XMATCH($A$3,'Talnagögn | Numerical Data'!$1:$1))-1</f>
        <v>-0.32948418137935087</v>
      </c>
      <c r="P97" s="248"/>
      <c r="Q97" s="248"/>
      <c r="R97" s="248"/>
      <c r="S97" s="248"/>
      <c r="T97" s="250"/>
      <c r="X97" s="285" t="s">
        <v>175</v>
      </c>
      <c r="Y97" s="286" cm="1">
        <f t="array" ref="Y97">INDEX('Talnagögn | Numerical Data'!$1:$1048576, _xlfn.XMATCH($A97,'Talnagögn | Numerical Data'!$B:$B), _xlfn.XMATCH($A$1,'Talnagögn | Numerical Data'!$1:$1))</f>
        <v>1746.627912740661</v>
      </c>
      <c r="Z97" s="287">
        <f>$F97/$F$101</f>
        <v>0.62131579917872126</v>
      </c>
      <c r="AA97" s="286" cm="1">
        <f t="array" ref="AA97">INDEX('Talnagögn | Numerical Data'!$1:$1048576, _xlfn.XMATCH($A97,'Talnagögn | Numerical Data'!$B:$B), _xlfn.XMATCH($A$1,'Talnagögn | Numerical Data'!$1:$1))-INDEX('Talnagögn | Numerical Data'!$1:$1048576, _xlfn.XMATCH($A97,'Talnagögn | Numerical Data'!$B:$B), _xlfn.XMATCH($A$4,'Talnagögn | Numerical Data'!$1:$1))</f>
        <v>-28.715955962400358</v>
      </c>
      <c r="AB97" s="288" cm="1">
        <f t="array" ref="AB97">INDEX('Talnagögn | Numerical Data'!$1:$1048576, _xlfn.XMATCH($A97,'Talnagögn | Numerical Data'!$B:$B), _xlfn.XMATCH($A$1,'Talnagögn | Numerical Data'!$1:$1))/INDEX('Talnagögn | Numerical Data'!$1:$1048576, _xlfn.XMATCH($A97,'Talnagögn | Numerical Data'!$B:$B), _xlfn.XMATCH($A$4,'Talnagögn | Numerical Data'!$1:$1))-1</f>
        <v>-1.6174869820221427E-2</v>
      </c>
      <c r="AC97" s="286" cm="1">
        <f t="array" ref="AC97">INDEX('Talnagögn | Numerical Data'!$1:$1048576, _xlfn.XMATCH($A97,'Talnagögn | Numerical Data'!$B:$B), _xlfn.XMATCH($A$1,'Talnagögn | Numerical Data'!$1:$1))-INDEX('Talnagögn | Numerical Data'!$1:$1048576, _xlfn.XMATCH($A97,'Talnagögn | Numerical Data'!$B:$B), _xlfn.XMATCH($A$3,'Talnagögn | Numerical Data'!$1:$1))</f>
        <v>-354.6344334076216</v>
      </c>
      <c r="AD97" s="289" cm="1">
        <f t="array" ref="AD97">INDEX('Talnagögn | Numerical Data'!$1:$1048576, _xlfn.XMATCH($A97,'Talnagögn | Numerical Data'!$B:$B), _xlfn.XMATCH($A$1,'Talnagögn | Numerical Data'!$1:$1))/INDEX('Talnagögn | Numerical Data'!$1:$1048576, _xlfn.XMATCH($A97,'Talnagögn | Numerical Data'!$B:$B), _xlfn.XMATCH($A$3,'Talnagögn | Numerical Data'!$1:$1))-1</f>
        <v>-0.16877208791071896</v>
      </c>
      <c r="AE97" s="286" cm="1">
        <f t="array" ref="AE97">INDEX('Talnagögn | Numerical Data'!$1:$1048576, _xlfn.XMATCH($B97,'Talnagögn | Numerical Data'!$B:$B), _xlfn.XMATCH($B$2,'Talnagögn | Numerical Data'!$1:$1))-INDEX('Talnagögn | Numerical Data'!$1:$1048576, _xlfn.XMATCH($A$97,'Talnagögn | Numerical Data'!$B:$B), _xlfn.XMATCH($A$3,'Talnagögn | Numerical Data'!$1:$1))</f>
        <v>-476.00253778473257</v>
      </c>
      <c r="AF97" s="315" cm="1">
        <f t="array" ref="AF97">INDEX('Talnagögn | Numerical Data'!$1:$1048576, _xlfn.XMATCH($B97,'Talnagögn | Numerical Data'!$B:$B), _xlfn.XMATCH($B$2,'Talnagögn | Numerical Data'!$1:$1))/INDEX('Talnagögn | Numerical Data'!$1:$1048576, _xlfn.XMATCH($A97,'Talnagögn | Numerical Data'!$B:$B), _xlfn.XMATCH($A$3,'Talnagögn | Numerical Data'!$1:$1))-1</f>
        <v>-0.22653170302949965</v>
      </c>
      <c r="AG97" s="286" cm="1">
        <f t="array" ref="AG97">INDEX('Talnagögn | Numerical Data'!$1:$1048576, _xlfn.XMATCH($C97,'Talnagögn | Numerical Data'!$B:$B), _xlfn.XMATCH($B$2,'Talnagögn | Numerical Data'!$1:$1))-INDEX('Talnagögn | Numerical Data'!$1:$1048576, _xlfn.XMATCH($A$97,'Talnagögn | Numerical Data'!$B:$B), _xlfn.XMATCH($A$3,'Talnagögn | Numerical Data'!$1:$1))</f>
        <v>-692.33270398392119</v>
      </c>
      <c r="AH97" s="289" cm="1">
        <f t="array" ref="AH97">INDEX('Talnagögn | Numerical Data'!$1:$1048576, _xlfn.XMATCH($C97,'Talnagögn | Numerical Data'!$B:$B), _xlfn.XMATCH($B$2,'Talnagögn | Numerical Data'!$1:$1))/INDEX('Talnagögn | Numerical Data'!$1:$1048576, _xlfn.XMATCH($A97,'Talnagögn | Numerical Data'!$B:$B), _xlfn.XMATCH($A$3,'Talnagögn | Numerical Data'!$1:$1))-1</f>
        <v>-0.32948418137935087</v>
      </c>
    </row>
    <row r="98" spans="1:34" ht="21" customHeight="1" x14ac:dyDescent="0.4">
      <c r="A98" s="111" t="s">
        <v>464</v>
      </c>
      <c r="B98" s="111" t="s">
        <v>468</v>
      </c>
      <c r="C98" s="111" t="s">
        <v>472</v>
      </c>
      <c r="D98" s="41" t="s">
        <v>48</v>
      </c>
      <c r="E98" s="285" t="s">
        <v>36</v>
      </c>
      <c r="F98" s="286" cm="1">
        <f t="array" ref="F98">INDEX('Talnagögn | Numerical Data'!$1:$1048576, _xlfn.XMATCH($A98,'Talnagögn | Numerical Data'!$B:$B), _xlfn.XMATCH($A$1,'Talnagögn | Numerical Data'!$1:$1))</f>
        <v>138.99420109361745</v>
      </c>
      <c r="G98" s="290">
        <f>$F98/$F$101</f>
        <v>4.9443440416671869E-2</v>
      </c>
      <c r="H98" s="291" cm="1">
        <f t="array" ref="H98">INDEX('Talnagögn | Numerical Data'!$1:$1048576, _xlfn.XMATCH($A98,'Talnagögn | Numerical Data'!$B:$B), _xlfn.XMATCH($A$1,'Talnagögn | Numerical Data'!$1:$1))-INDEX('Talnagögn | Numerical Data'!$1:$1048576, _xlfn.XMATCH($A98,'Talnagögn | Numerical Data'!$B:$B), _xlfn.XMATCH($A$4,'Talnagögn | Numerical Data'!$1:$1))</f>
        <v>-9.7101762728136691</v>
      </c>
      <c r="I98" s="288" cm="1">
        <f t="array" ref="I98">INDEX('Talnagögn | Numerical Data'!$1:$1048576, _xlfn.XMATCH($A98,'Talnagögn | Numerical Data'!$B:$B), _xlfn.XMATCH($A$1,'Talnagögn | Numerical Data'!$1:$1))/INDEX('Talnagögn | Numerical Data'!$1:$1048576, _xlfn.XMATCH($A98,'Talnagögn | Numerical Data'!$B:$B), _xlfn.XMATCH($A$4,'Talnagögn | Numerical Data'!$1:$1))-1</f>
        <v>-6.5298523451574386E-2</v>
      </c>
      <c r="J98" s="286" cm="1">
        <f t="array" ref="J98">INDEX('Talnagögn | Numerical Data'!$1:$1048576, _xlfn.XMATCH($A98,'Talnagögn | Numerical Data'!$B:$B), _xlfn.XMATCH($A$1,'Talnagögn | Numerical Data'!$1:$1))-INDEX('Talnagögn | Numerical Data'!$1:$1048576, _xlfn.XMATCH($A98,'Talnagögn | Numerical Data'!$B:$B), _xlfn.XMATCH($A$3,'Talnagögn | Numerical Data'!$1:$1))</f>
        <v>10.655380239133478</v>
      </c>
      <c r="K98" s="247" cm="1">
        <f t="array" ref="K98">INDEX('Talnagögn | Numerical Data'!$1:$1048576, _xlfn.XMATCH($A98,'Talnagögn | Numerical Data'!$B:$B), _xlfn.XMATCH($A$1,'Talnagögn | Numerical Data'!$1:$1))/INDEX('Talnagögn | Numerical Data'!$1:$1048576, _xlfn.XMATCH($A98,'Talnagögn | Numerical Data'!$B:$B), _xlfn.XMATCH($A$3,'Talnagögn | Numerical Data'!$1:$1))-1</f>
        <v>8.3025386770656073E-2</v>
      </c>
      <c r="L98" s="286" cm="1">
        <f t="array" ref="L98">INDEX('Talnagögn | Numerical Data'!$1:$1048576, _xlfn.XMATCH($B98,'Talnagögn | Numerical Data'!$B:$B), _xlfn.XMATCH($B$2,'Talnagögn | Numerical Data'!$1:$1))-INDEX('Talnagögn | Numerical Data'!$1:$1048576, _xlfn.XMATCH($A$98,'Talnagögn | Numerical Data'!$B:$B), _xlfn.XMATCH($A$3,'Talnagögn | Numerical Data'!$1:$1))</f>
        <v>-77.381365138951082</v>
      </c>
      <c r="M98" s="315" cm="1">
        <f t="array" ref="M98">INDEX('Talnagögn | Numerical Data'!$1:$1048576, _xlfn.XMATCH($B98,'Talnagögn | Numerical Data'!$B:$B), _xlfn.XMATCH($B$2,'Talnagögn | Numerical Data'!$1:$1))/INDEX('Talnagögn | Numerical Data'!$1:$1048576, _xlfn.XMATCH($A98,'Talnagögn | Numerical Data'!$B:$B), _xlfn.XMATCH($A$3,'Talnagögn | Numerical Data'!$1:$1))-1</f>
        <v>-0.60294589449820002</v>
      </c>
      <c r="N98" s="286" cm="1">
        <f t="array" ref="N98">INDEX('Talnagögn | Numerical Data'!$1:$1048576, _xlfn.XMATCH($C98,'Talnagögn | Numerical Data'!$B:$B), _xlfn.XMATCH($B$2,'Talnagögn | Numerical Data'!$1:$1))-INDEX('Talnagögn | Numerical Data'!$1:$1048576, _xlfn.XMATCH($A$98,'Talnagögn | Numerical Data'!$B:$B), _xlfn.XMATCH($A$3,'Talnagögn | Numerical Data'!$1:$1))</f>
        <v>-77.381365138951082</v>
      </c>
      <c r="O98" s="289" cm="1">
        <f t="array" ref="O98">INDEX('Talnagögn | Numerical Data'!$1:$1048576, _xlfn.XMATCH($C98,'Talnagögn | Numerical Data'!$B:$B), _xlfn.XMATCH($B$2,'Talnagögn | Numerical Data'!$1:$1))/INDEX('Talnagögn | Numerical Data'!$1:$1048576, _xlfn.XMATCH($A98,'Talnagögn | Numerical Data'!$B:$B), _xlfn.XMATCH($A$3,'Talnagögn | Numerical Data'!$1:$1))-1</f>
        <v>-0.60294589449820002</v>
      </c>
      <c r="P98" s="248"/>
      <c r="Q98" s="248"/>
      <c r="R98" s="248"/>
      <c r="S98" s="248"/>
      <c r="T98" s="250"/>
      <c r="X98" s="285" t="s">
        <v>176</v>
      </c>
      <c r="Y98" s="286" cm="1">
        <f t="array" ref="Y98">INDEX('Talnagögn | Numerical Data'!$1:$1048576, _xlfn.XMATCH($A98,'Talnagögn | Numerical Data'!$B:$B), _xlfn.XMATCH($A$1,'Talnagögn | Numerical Data'!$1:$1))</f>
        <v>138.99420109361745</v>
      </c>
      <c r="Z98" s="290">
        <f>$F98/$F$101</f>
        <v>4.9443440416671869E-2</v>
      </c>
      <c r="AA98" s="291" cm="1">
        <f t="array" ref="AA98">INDEX('Talnagögn | Numerical Data'!$1:$1048576, _xlfn.XMATCH($A98,'Talnagögn | Numerical Data'!$B:$B), _xlfn.XMATCH($A$1,'Talnagögn | Numerical Data'!$1:$1))-INDEX('Talnagögn | Numerical Data'!$1:$1048576, _xlfn.XMATCH($A98,'Talnagögn | Numerical Data'!$B:$B), _xlfn.XMATCH($A$4,'Talnagögn | Numerical Data'!$1:$1))</f>
        <v>-9.7101762728136691</v>
      </c>
      <c r="AB98" s="288" cm="1">
        <f t="array" ref="AB98">INDEX('Talnagögn | Numerical Data'!$1:$1048576, _xlfn.XMATCH($A98,'Talnagögn | Numerical Data'!$B:$B), _xlfn.XMATCH($A$1,'Talnagögn | Numerical Data'!$1:$1))/INDEX('Talnagögn | Numerical Data'!$1:$1048576, _xlfn.XMATCH($A98,'Talnagögn | Numerical Data'!$B:$B), _xlfn.XMATCH($A$4,'Talnagögn | Numerical Data'!$1:$1))-1</f>
        <v>-6.5298523451574386E-2</v>
      </c>
      <c r="AC98" s="286" cm="1">
        <f t="array" ref="AC98">INDEX('Talnagögn | Numerical Data'!$1:$1048576, _xlfn.XMATCH($A98,'Talnagögn | Numerical Data'!$B:$B), _xlfn.XMATCH($A$1,'Talnagögn | Numerical Data'!$1:$1))-INDEX('Talnagögn | Numerical Data'!$1:$1048576, _xlfn.XMATCH($A98,'Talnagögn | Numerical Data'!$B:$B), _xlfn.XMATCH($A$3,'Talnagögn | Numerical Data'!$1:$1))</f>
        <v>10.655380239133478</v>
      </c>
      <c r="AD98" s="247" cm="1">
        <f t="array" ref="AD98">INDEX('Talnagögn | Numerical Data'!$1:$1048576, _xlfn.XMATCH($A98,'Talnagögn | Numerical Data'!$B:$B), _xlfn.XMATCH($A$1,'Talnagögn | Numerical Data'!$1:$1))/INDEX('Talnagögn | Numerical Data'!$1:$1048576, _xlfn.XMATCH($A98,'Talnagögn | Numerical Data'!$B:$B), _xlfn.XMATCH($A$3,'Talnagögn | Numerical Data'!$1:$1))-1</f>
        <v>8.3025386770656073E-2</v>
      </c>
      <c r="AE98" s="286" cm="1">
        <f t="array" ref="AE98">INDEX('Talnagögn | Numerical Data'!$1:$1048576, _xlfn.XMATCH($B98,'Talnagögn | Numerical Data'!$B:$B), _xlfn.XMATCH($B$2,'Talnagögn | Numerical Data'!$1:$1))-INDEX('Talnagögn | Numerical Data'!$1:$1048576, _xlfn.XMATCH($A$98,'Talnagögn | Numerical Data'!$B:$B), _xlfn.XMATCH($A$3,'Talnagögn | Numerical Data'!$1:$1))</f>
        <v>-77.381365138951082</v>
      </c>
      <c r="AF98" s="315" cm="1">
        <f t="array" ref="AF98">INDEX('Talnagögn | Numerical Data'!$1:$1048576, _xlfn.XMATCH($B98,'Talnagögn | Numerical Data'!$B:$B), _xlfn.XMATCH($B$2,'Talnagögn | Numerical Data'!$1:$1))/INDEX('Talnagögn | Numerical Data'!$1:$1048576, _xlfn.XMATCH($A98,'Talnagögn | Numerical Data'!$B:$B), _xlfn.XMATCH($A$3,'Talnagögn | Numerical Data'!$1:$1))-1</f>
        <v>-0.60294589449820002</v>
      </c>
      <c r="AG98" s="286" cm="1">
        <f t="array" ref="AG98">INDEX('Talnagögn | Numerical Data'!$1:$1048576, _xlfn.XMATCH($C98,'Talnagögn | Numerical Data'!$B:$B), _xlfn.XMATCH($B$2,'Talnagögn | Numerical Data'!$1:$1))-INDEX('Talnagögn | Numerical Data'!$1:$1048576, _xlfn.XMATCH($A$98,'Talnagögn | Numerical Data'!$B:$B), _xlfn.XMATCH($A$3,'Talnagögn | Numerical Data'!$1:$1))</f>
        <v>-77.381365138951082</v>
      </c>
      <c r="AH98" s="289" cm="1">
        <f t="array" ref="AH98">INDEX('Talnagögn | Numerical Data'!$1:$1048576, _xlfn.XMATCH($C98,'Talnagögn | Numerical Data'!$B:$B), _xlfn.XMATCH($B$2,'Talnagögn | Numerical Data'!$1:$1))/INDEX('Talnagögn | Numerical Data'!$1:$1048576, _xlfn.XMATCH($A98,'Talnagögn | Numerical Data'!$B:$B), _xlfn.XMATCH($A$3,'Talnagögn | Numerical Data'!$1:$1))-1</f>
        <v>-0.60294589449820002</v>
      </c>
    </row>
    <row r="99" spans="1:34" ht="21" customHeight="1" x14ac:dyDescent="0.4">
      <c r="A99" s="111" t="s">
        <v>465</v>
      </c>
      <c r="B99" s="111" t="s">
        <v>469</v>
      </c>
      <c r="C99" s="111" t="s">
        <v>473</v>
      </c>
      <c r="D99" s="41" t="s">
        <v>48</v>
      </c>
      <c r="E99" s="285" t="s">
        <v>2</v>
      </c>
      <c r="F99" s="286" cm="1">
        <f t="array" ref="F99">INDEX('Talnagögn | Numerical Data'!$1:$1048576, _xlfn.XMATCH($A99,'Talnagögn | Numerical Data'!$B:$B), _xlfn.XMATCH($A$1,'Talnagögn | Numerical Data'!$1:$1))</f>
        <v>692.38040246203309</v>
      </c>
      <c r="G99" s="292">
        <f>$F99/$F$101</f>
        <v>0.24629566489428756</v>
      </c>
      <c r="H99" s="286" cm="1">
        <f t="array" ref="H99">INDEX('Talnagögn | Numerical Data'!$1:$1048576, _xlfn.XMATCH($A99,'Talnagögn | Numerical Data'!$B:$B), _xlfn.XMATCH($A$1,'Talnagögn | Numerical Data'!$1:$1))-INDEX('Talnagögn | Numerical Data'!$1:$1048576, _xlfn.XMATCH($A99,'Talnagögn | Numerical Data'!$B:$B), _xlfn.XMATCH($A$4,'Talnagögn | Numerical Data'!$1:$1))</f>
        <v>-19.5911765816345</v>
      </c>
      <c r="I99" s="288" cm="1">
        <f t="array" ref="I99">INDEX('Talnagögn | Numerical Data'!$1:$1048576, _xlfn.XMATCH($A99,'Talnagögn | Numerical Data'!$B:$B), _xlfn.XMATCH($A$1,'Talnagögn | Numerical Data'!$1:$1))/INDEX('Talnagögn | Numerical Data'!$1:$1048576, _xlfn.XMATCH($A99,'Talnagögn | Numerical Data'!$B:$B), _xlfn.XMATCH($A$4,'Talnagögn | Numerical Data'!$1:$1))-1</f>
        <v>-2.7516795836077801E-2</v>
      </c>
      <c r="J99" s="286" cm="1">
        <f t="array" ref="J99">INDEX('Talnagögn | Numerical Data'!$1:$1048576, _xlfn.XMATCH($A99,'Talnagögn | Numerical Data'!$B:$B), _xlfn.XMATCH($A$1,'Talnagögn | Numerical Data'!$1:$1))-INDEX('Talnagögn | Numerical Data'!$1:$1048576, _xlfn.XMATCH($A99,'Talnagögn | Numerical Data'!$B:$B), _xlfn.XMATCH($A$3,'Talnagögn | Numerical Data'!$1:$1))</f>
        <v>-18.527752813037978</v>
      </c>
      <c r="K99" s="247" cm="1">
        <f t="array" ref="K99">INDEX('Talnagögn | Numerical Data'!$1:$1048576, _xlfn.XMATCH($A99,'Talnagögn | Numerical Data'!$B:$B), _xlfn.XMATCH($A$1,'Talnagögn | Numerical Data'!$1:$1))/INDEX('Talnagögn | Numerical Data'!$1:$1048576, _xlfn.XMATCH($A99,'Talnagögn | Numerical Data'!$B:$B), _xlfn.XMATCH($A$3,'Talnagögn | Numerical Data'!$1:$1))-1</f>
        <v>-2.6062090687184569E-2</v>
      </c>
      <c r="L99" s="286" cm="1">
        <f t="array" ref="L99">INDEX('Talnagögn | Numerical Data'!$1:$1048576, _xlfn.XMATCH($B99,'Talnagögn | Numerical Data'!$B:$B), _xlfn.XMATCH($B$2,'Talnagögn | Numerical Data'!$1:$1))-INDEX('Talnagögn | Numerical Data'!$1:$1048576, _xlfn.XMATCH($A$99,'Talnagögn | Numerical Data'!$B:$B), _xlfn.XMATCH($A$3,'Talnagögn | Numerical Data'!$1:$1))</f>
        <v>-35.334508772875324</v>
      </c>
      <c r="M99" s="288" cm="1">
        <f t="array" ref="M99">INDEX('Talnagögn | Numerical Data'!$1:$1048576, _xlfn.XMATCH($B99,'Talnagögn | Numerical Data'!$B:$B), _xlfn.XMATCH($B$2,'Talnagögn | Numerical Data'!$1:$1))/INDEX('Talnagögn | Numerical Data'!$1:$1048576, _xlfn.XMATCH($A99,'Talnagögn | Numerical Data'!$B:$B), _xlfn.XMATCH($A$3,'Talnagögn | Numerical Data'!$1:$1))-1</f>
        <v>-4.9703338624949911E-2</v>
      </c>
      <c r="N99" s="286" cm="1">
        <f t="array" ref="N99">INDEX('Talnagögn | Numerical Data'!$1:$1048576, _xlfn.XMATCH($C99,'Talnagögn | Numerical Data'!$B:$B), _xlfn.XMATCH($B$2,'Talnagögn | Numerical Data'!$1:$1))-INDEX('Talnagögn | Numerical Data'!$1:$1048576, _xlfn.XMATCH($A$99,'Talnagögn | Numerical Data'!$B:$B), _xlfn.XMATCH($A$3,'Talnagögn | Numerical Data'!$1:$1))</f>
        <v>-50.257263395656537</v>
      </c>
      <c r="O99" s="247" cm="1">
        <f t="array" ref="O99">INDEX('Talnagögn | Numerical Data'!$1:$1048576, _xlfn.XMATCH($C99,'Talnagögn | Numerical Data'!$B:$B), _xlfn.XMATCH($B$2,'Talnagögn | Numerical Data'!$1:$1))/INDEX('Talnagögn | Numerical Data'!$1:$1048576, _xlfn.XMATCH($A99,'Talnagögn | Numerical Data'!$B:$B), _xlfn.XMATCH($A$3,'Talnagögn | Numerical Data'!$1:$1))-1</f>
        <v>-7.0694453316843098E-2</v>
      </c>
      <c r="P99" s="248"/>
      <c r="Q99" s="248"/>
      <c r="R99" s="248"/>
      <c r="S99" s="248"/>
      <c r="T99" s="250"/>
      <c r="X99" s="285" t="s">
        <v>130</v>
      </c>
      <c r="Y99" s="286" cm="1">
        <f t="array" ref="Y99">INDEX('Talnagögn | Numerical Data'!$1:$1048576, _xlfn.XMATCH($A99,'Talnagögn | Numerical Data'!$B:$B), _xlfn.XMATCH($A$1,'Talnagögn | Numerical Data'!$1:$1))</f>
        <v>692.38040246203309</v>
      </c>
      <c r="Z99" s="292">
        <f>$F99/$F$101</f>
        <v>0.24629566489428756</v>
      </c>
      <c r="AA99" s="286" cm="1">
        <f t="array" ref="AA99">INDEX('Talnagögn | Numerical Data'!$1:$1048576, _xlfn.XMATCH($A99,'Talnagögn | Numerical Data'!$B:$B), _xlfn.XMATCH($A$1,'Talnagögn | Numerical Data'!$1:$1))-INDEX('Talnagögn | Numerical Data'!$1:$1048576, _xlfn.XMATCH($A99,'Talnagögn | Numerical Data'!$B:$B), _xlfn.XMATCH($A$4,'Talnagögn | Numerical Data'!$1:$1))</f>
        <v>-19.5911765816345</v>
      </c>
      <c r="AB99" s="288" cm="1">
        <f t="array" ref="AB99">INDEX('Talnagögn | Numerical Data'!$1:$1048576, _xlfn.XMATCH($A99,'Talnagögn | Numerical Data'!$B:$B), _xlfn.XMATCH($A$1,'Talnagögn | Numerical Data'!$1:$1))/INDEX('Talnagögn | Numerical Data'!$1:$1048576, _xlfn.XMATCH($A99,'Talnagögn | Numerical Data'!$B:$B), _xlfn.XMATCH($A$4,'Talnagögn | Numerical Data'!$1:$1))-1</f>
        <v>-2.7516795836077801E-2</v>
      </c>
      <c r="AC99" s="286" cm="1">
        <f t="array" ref="AC99">INDEX('Talnagögn | Numerical Data'!$1:$1048576, _xlfn.XMATCH($A99,'Talnagögn | Numerical Data'!$B:$B), _xlfn.XMATCH($A$1,'Talnagögn | Numerical Data'!$1:$1))-INDEX('Talnagögn | Numerical Data'!$1:$1048576, _xlfn.XMATCH($A99,'Talnagögn | Numerical Data'!$B:$B), _xlfn.XMATCH($A$3,'Talnagögn | Numerical Data'!$1:$1))</f>
        <v>-18.527752813037978</v>
      </c>
      <c r="AD99" s="247" cm="1">
        <f t="array" ref="AD99">INDEX('Talnagögn | Numerical Data'!$1:$1048576, _xlfn.XMATCH($A99,'Talnagögn | Numerical Data'!$B:$B), _xlfn.XMATCH($A$1,'Talnagögn | Numerical Data'!$1:$1))/INDEX('Talnagögn | Numerical Data'!$1:$1048576, _xlfn.XMATCH($A99,'Talnagögn | Numerical Data'!$B:$B), _xlfn.XMATCH($A$3,'Talnagögn | Numerical Data'!$1:$1))-1</f>
        <v>-2.6062090687184569E-2</v>
      </c>
      <c r="AE99" s="286" cm="1">
        <f t="array" ref="AE99">INDEX('Talnagögn | Numerical Data'!$1:$1048576, _xlfn.XMATCH($B99,'Talnagögn | Numerical Data'!$B:$B), _xlfn.XMATCH($B$2,'Talnagögn | Numerical Data'!$1:$1))-INDEX('Talnagögn | Numerical Data'!$1:$1048576, _xlfn.XMATCH($A$99,'Talnagögn | Numerical Data'!$B:$B), _xlfn.XMATCH($A$3,'Talnagögn | Numerical Data'!$1:$1))</f>
        <v>-35.334508772875324</v>
      </c>
      <c r="AF99" s="288" cm="1">
        <f t="array" ref="AF99">INDEX('Talnagögn | Numerical Data'!$1:$1048576, _xlfn.XMATCH($B99,'Talnagögn | Numerical Data'!$B:$B), _xlfn.XMATCH($B$2,'Talnagögn | Numerical Data'!$1:$1))/INDEX('Talnagögn | Numerical Data'!$1:$1048576, _xlfn.XMATCH($A99,'Talnagögn | Numerical Data'!$B:$B), _xlfn.XMATCH($A$3,'Talnagögn | Numerical Data'!$1:$1))-1</f>
        <v>-4.9703338624949911E-2</v>
      </c>
      <c r="AG99" s="286" cm="1">
        <f t="array" ref="AG99">INDEX('Talnagögn | Numerical Data'!$1:$1048576, _xlfn.XMATCH($C99,'Talnagögn | Numerical Data'!$B:$B), _xlfn.XMATCH($B$2,'Talnagögn | Numerical Data'!$1:$1))-INDEX('Talnagögn | Numerical Data'!$1:$1048576, _xlfn.XMATCH($A$99,'Talnagögn | Numerical Data'!$B:$B), _xlfn.XMATCH($A$3,'Talnagögn | Numerical Data'!$1:$1))</f>
        <v>-50.257263395656537</v>
      </c>
      <c r="AH99" s="247" cm="1">
        <f t="array" ref="AH99">INDEX('Talnagögn | Numerical Data'!$1:$1048576, _xlfn.XMATCH($C99,'Talnagögn | Numerical Data'!$B:$B), _xlfn.XMATCH($B$2,'Talnagögn | Numerical Data'!$1:$1))/INDEX('Talnagögn | Numerical Data'!$1:$1048576, _xlfn.XMATCH($A99,'Talnagögn | Numerical Data'!$B:$B), _xlfn.XMATCH($A$3,'Talnagögn | Numerical Data'!$1:$1))-1</f>
        <v>-7.0694453316843098E-2</v>
      </c>
    </row>
    <row r="100" spans="1:34" ht="21" customHeight="1" x14ac:dyDescent="0.4">
      <c r="A100" s="111" t="s">
        <v>466</v>
      </c>
      <c r="B100" s="111" t="s">
        <v>470</v>
      </c>
      <c r="C100" s="111" t="s">
        <v>474</v>
      </c>
      <c r="D100" s="41" t="s">
        <v>48</v>
      </c>
      <c r="E100" s="285" t="s">
        <v>1</v>
      </c>
      <c r="F100" s="293" cm="1">
        <f t="array" ref="F100">INDEX('Talnagögn | Numerical Data'!$1:$1048576, _xlfn.XMATCH($A100,'Talnagögn | Numerical Data'!$B:$B), _xlfn.XMATCH($A$1,'Talnagögn | Numerical Data'!$1:$1))</f>
        <v>233.17458725375354</v>
      </c>
      <c r="G100" s="290">
        <f>$F100/$F$101</f>
        <v>8.2945574138002104E-2</v>
      </c>
      <c r="H100" s="293" cm="1">
        <f t="array" ref="H100">INDEX('Talnagögn | Numerical Data'!$1:$1048576, _xlfn.XMATCH($A100,'Talnagögn | Numerical Data'!$B:$B), _xlfn.XMATCH($A$1,'Talnagögn | Numerical Data'!$1:$1))-INDEX('Talnagögn | Numerical Data'!$1:$1048576, _xlfn.XMATCH($A100,'Talnagögn | Numerical Data'!$B:$B), _xlfn.XMATCH($A$4,'Talnagögn | Numerical Data'!$1:$1))</f>
        <v>-13.359158480900049</v>
      </c>
      <c r="I100" s="257" cm="1">
        <f t="array" ref="I100">INDEX('Talnagögn | Numerical Data'!$1:$1048576, _xlfn.XMATCH($A100,'Talnagögn | Numerical Data'!$B:$B), _xlfn.XMATCH($A$1,'Talnagögn | Numerical Data'!$1:$1))/INDEX('Talnagögn | Numerical Data'!$1:$1048576, _xlfn.XMATCH($A100,'Talnagögn | Numerical Data'!$B:$B), _xlfn.XMATCH($A$4,'Talnagögn | Numerical Data'!$1:$1))-1</f>
        <v>-5.4187950785766326E-2</v>
      </c>
      <c r="J100" s="256" cm="1">
        <f t="array" ref="J100">INDEX('Talnagögn | Numerical Data'!$1:$1048576, _xlfn.XMATCH($A100,'Talnagögn | Numerical Data'!$B:$B), _xlfn.XMATCH($A$1,'Talnagögn | Numerical Data'!$1:$1))-INDEX('Talnagögn | Numerical Data'!$1:$1048576, _xlfn.XMATCH($A100,'Talnagögn | Numerical Data'!$B:$B), _xlfn.XMATCH($A$3,'Talnagögn | Numerical Data'!$1:$1))</f>
        <v>-76.280499096175959</v>
      </c>
      <c r="K100" s="259" cm="1">
        <f t="array" ref="K100">INDEX('Talnagögn | Numerical Data'!$1:$1048576, _xlfn.XMATCH($A100,'Talnagögn | Numerical Data'!$B:$B), _xlfn.XMATCH($A$1,'Talnagögn | Numerical Data'!$1:$1))/INDEX('Talnagögn | Numerical Data'!$1:$1048576, _xlfn.XMATCH($A100,'Talnagögn | Numerical Data'!$B:$B), _xlfn.XMATCH($A$3,'Talnagögn | Numerical Data'!$1:$1))-1</f>
        <v>-0.24649941933712005</v>
      </c>
      <c r="L100" s="293" cm="1">
        <f t="array" ref="L100">INDEX('Talnagögn | Numerical Data'!$1:$1048576, _xlfn.XMATCH($B100,'Talnagögn | Numerical Data'!$B:$B), _xlfn.XMATCH($B$2,'Talnagögn | Numerical Data'!$1:$1))-INDEX('Talnagögn | Numerical Data'!$1:$1048576, _xlfn.XMATCH($A$100,'Talnagögn | Numerical Data'!$B:$B), _xlfn.XMATCH($A$3,'Talnagögn | Numerical Data'!$1:$1))</f>
        <v>-161.07651829053796</v>
      </c>
      <c r="M100" s="318" cm="1">
        <f t="array" ref="M100">INDEX('Talnagögn | Numerical Data'!$1:$1048576, _xlfn.XMATCH($B100,'Talnagögn | Numerical Data'!$B:$B), _xlfn.XMATCH($B$2,'Talnagögn | Numerical Data'!$1:$1))/INDEX('Talnagögn | Numerical Data'!$1:$1048576, _xlfn.XMATCH($A100,'Talnagögn | Numerical Data'!$B:$B), _xlfn.XMATCH($A$3,'Talnagögn | Numerical Data'!$1:$1))-1</f>
        <v>-0.52051662873103932</v>
      </c>
      <c r="N100" s="293" cm="1">
        <f t="array" ref="N100">INDEX('Talnagögn | Numerical Data'!$1:$1048576, _xlfn.XMATCH($C100,'Talnagögn | Numerical Data'!$B:$B), _xlfn.XMATCH($B$2,'Talnagögn | Numerical Data'!$1:$1))-INDEX('Talnagögn | Numerical Data'!$1:$1048576, _xlfn.XMATCH($A$100,'Talnagögn | Numerical Data'!$B:$B), _xlfn.XMATCH($A$3,'Talnagögn | Numerical Data'!$1:$1))</f>
        <v>-164.51018651766495</v>
      </c>
      <c r="O100" s="259" cm="1">
        <f t="array" ref="O100">INDEX('Talnagögn | Numerical Data'!$1:$1048576, _xlfn.XMATCH($C100,'Talnagögn | Numerical Data'!$B:$B), _xlfn.XMATCH($B$2,'Talnagögn | Numerical Data'!$1:$1))/INDEX('Talnagögn | Numerical Data'!$1:$1048576, _xlfn.XMATCH($A100,'Talnagögn | Numerical Data'!$B:$B), _xlfn.XMATCH($A$3,'Talnagögn | Numerical Data'!$1:$1))-1</f>
        <v>-0.5316124819859579</v>
      </c>
      <c r="P100" s="248"/>
      <c r="Q100" s="248"/>
      <c r="R100" s="248"/>
      <c r="S100" s="248"/>
      <c r="T100" s="250"/>
      <c r="X100" s="285" t="s">
        <v>131</v>
      </c>
      <c r="Y100" s="293" cm="1">
        <f t="array" ref="Y100">INDEX('Talnagögn | Numerical Data'!$1:$1048576, _xlfn.XMATCH($A100,'Talnagögn | Numerical Data'!$B:$B), _xlfn.XMATCH($A$1,'Talnagögn | Numerical Data'!$1:$1))</f>
        <v>233.17458725375354</v>
      </c>
      <c r="Z100" s="290">
        <f>$F100/$F$101</f>
        <v>8.2945574138002104E-2</v>
      </c>
      <c r="AA100" s="293" cm="1">
        <f t="array" ref="AA100">INDEX('Talnagögn | Numerical Data'!$1:$1048576, _xlfn.XMATCH($A100,'Talnagögn | Numerical Data'!$B:$B), _xlfn.XMATCH($A$1,'Talnagögn | Numerical Data'!$1:$1))-INDEX('Talnagögn | Numerical Data'!$1:$1048576, _xlfn.XMATCH($A100,'Talnagögn | Numerical Data'!$B:$B), _xlfn.XMATCH($A$4,'Talnagögn | Numerical Data'!$1:$1))</f>
        <v>-13.359158480900049</v>
      </c>
      <c r="AB100" s="257" cm="1">
        <f t="array" ref="AB100">INDEX('Talnagögn | Numerical Data'!$1:$1048576, _xlfn.XMATCH($A100,'Talnagögn | Numerical Data'!$B:$B), _xlfn.XMATCH($A$1,'Talnagögn | Numerical Data'!$1:$1))/INDEX('Talnagögn | Numerical Data'!$1:$1048576, _xlfn.XMATCH($A100,'Talnagögn | Numerical Data'!$B:$B), _xlfn.XMATCH($A$4,'Talnagögn | Numerical Data'!$1:$1))-1</f>
        <v>-5.4187950785766326E-2</v>
      </c>
      <c r="AC100" s="256" cm="1">
        <f t="array" ref="AC100">INDEX('Talnagögn | Numerical Data'!$1:$1048576, _xlfn.XMATCH($A100,'Talnagögn | Numerical Data'!$B:$B), _xlfn.XMATCH($A$1,'Talnagögn | Numerical Data'!$1:$1))-INDEX('Talnagögn | Numerical Data'!$1:$1048576, _xlfn.XMATCH($A100,'Talnagögn | Numerical Data'!$B:$B), _xlfn.XMATCH($A$3,'Talnagögn | Numerical Data'!$1:$1))</f>
        <v>-76.280499096175959</v>
      </c>
      <c r="AD100" s="259" cm="1">
        <f t="array" ref="AD100">INDEX('Talnagögn | Numerical Data'!$1:$1048576, _xlfn.XMATCH($A100,'Talnagögn | Numerical Data'!$B:$B), _xlfn.XMATCH($A$1,'Talnagögn | Numerical Data'!$1:$1))/INDEX('Talnagögn | Numerical Data'!$1:$1048576, _xlfn.XMATCH($A100,'Talnagögn | Numerical Data'!$B:$B), _xlfn.XMATCH($A$3,'Talnagögn | Numerical Data'!$1:$1))-1</f>
        <v>-0.24649941933712005</v>
      </c>
      <c r="AE100" s="293" cm="1">
        <f t="array" ref="AE100">INDEX('Talnagögn | Numerical Data'!$1:$1048576, _xlfn.XMATCH($B100,'Talnagögn | Numerical Data'!$B:$B), _xlfn.XMATCH($B$2,'Talnagögn | Numerical Data'!$1:$1))-INDEX('Talnagögn | Numerical Data'!$1:$1048576, _xlfn.XMATCH($A$100,'Talnagögn | Numerical Data'!$B:$B), _xlfn.XMATCH($A$3,'Talnagögn | Numerical Data'!$1:$1))</f>
        <v>-161.07651829053796</v>
      </c>
      <c r="AF100" s="318" cm="1">
        <f t="array" ref="AF100">INDEX('Talnagögn | Numerical Data'!$1:$1048576, _xlfn.XMATCH($B100,'Talnagögn | Numerical Data'!$B:$B), _xlfn.XMATCH($B$2,'Talnagögn | Numerical Data'!$1:$1))/INDEX('Talnagögn | Numerical Data'!$1:$1048576, _xlfn.XMATCH($A100,'Talnagögn | Numerical Data'!$B:$B), _xlfn.XMATCH($A$3,'Talnagögn | Numerical Data'!$1:$1))-1</f>
        <v>-0.52051662873103932</v>
      </c>
      <c r="AG100" s="293" cm="1">
        <f t="array" ref="AG100">INDEX('Talnagögn | Numerical Data'!$1:$1048576, _xlfn.XMATCH($C100,'Talnagögn | Numerical Data'!$B:$B), _xlfn.XMATCH($B$2,'Talnagögn | Numerical Data'!$1:$1))-INDEX('Talnagögn | Numerical Data'!$1:$1048576, _xlfn.XMATCH($A$100,'Talnagögn | Numerical Data'!$B:$B), _xlfn.XMATCH($A$3,'Talnagögn | Numerical Data'!$1:$1))</f>
        <v>-164.51018651766495</v>
      </c>
      <c r="AH100" s="259" cm="1">
        <f t="array" ref="AH100">INDEX('Talnagögn | Numerical Data'!$1:$1048576, _xlfn.XMATCH($C100,'Talnagögn | Numerical Data'!$B:$B), _xlfn.XMATCH($B$2,'Talnagögn | Numerical Data'!$1:$1))/INDEX('Talnagögn | Numerical Data'!$1:$1048576, _xlfn.XMATCH($A100,'Talnagögn | Numerical Data'!$B:$B), _xlfn.XMATCH($A$3,'Talnagögn | Numerical Data'!$1:$1))-1</f>
        <v>-0.5316124819859579</v>
      </c>
    </row>
    <row r="101" spans="1:34" s="12" customFormat="1" ht="29.1" customHeight="1" x14ac:dyDescent="0.4">
      <c r="A101" s="111" t="s">
        <v>444</v>
      </c>
      <c r="B101" s="111" t="s">
        <v>441</v>
      </c>
      <c r="C101" s="111" t="s">
        <v>445</v>
      </c>
      <c r="D101" s="245" t="s">
        <v>48</v>
      </c>
      <c r="E101" s="294" t="s">
        <v>292</v>
      </c>
      <c r="F101" s="295" cm="1">
        <f t="array" ref="F101">INDEX('Talnagögn | Numerical Data'!$1:$1048576, _xlfn.XMATCH($A101,'Talnagögn | Numerical Data'!$B:$B), _xlfn.XMATCH($A$1,'Talnagögn | Numerical Data'!$1:$1))</f>
        <v>2811.175758043526</v>
      </c>
      <c r="G101" s="296">
        <f>$F101/$F$101</f>
        <v>1</v>
      </c>
      <c r="H101" s="295" cm="1">
        <f t="array" ref="H101">INDEX('Talnagögn | Numerical Data'!$1:$1048576, _xlfn.XMATCH($A101,'Talnagögn | Numerical Data'!$B:$B), _xlfn.XMATCH($A$1,'Talnagögn | Numerical Data'!$1:$1))-INDEX('Talnagögn | Numerical Data'!$1:$1048576, _xlfn.XMATCH($A101,'Talnagögn | Numerical Data'!$B:$B), _xlfn.XMATCH($A$4,'Talnagögn | Numerical Data'!$1:$1))</f>
        <v>-71.379557124521853</v>
      </c>
      <c r="I101" s="297" cm="1">
        <f t="array" ref="I101">INDEX('Talnagögn | Numerical Data'!$1:$1048576, _xlfn.XMATCH($A101,'Talnagögn | Numerical Data'!$B:$B), _xlfn.XMATCH($A$1,'Talnagögn | Numerical Data'!$1:$1))/INDEX('Talnagögn | Numerical Data'!$1:$1048576, _xlfn.XMATCH($A101,'Talnagögn | Numerical Data'!$B:$B), _xlfn.XMATCH($A$4,'Talnagögn | Numerical Data'!$1:$1))-1</f>
        <v>-2.4762597528977692E-2</v>
      </c>
      <c r="J101" s="295" cm="1">
        <f t="array" ref="J101">INDEX('Talnagögn | Numerical Data'!$1:$1048576, _xlfn.XMATCH($A101,'Talnagögn | Numerical Data'!$B:$B), _xlfn.XMATCH($A$1,'Talnagögn | Numerical Data'!$1:$1))-INDEX('Talnagögn | Numerical Data'!$1:$1048576, _xlfn.XMATCH($A101,'Talnagögn | Numerical Data'!$B:$B), _xlfn.XMATCH($A$3,'Talnagögn | Numerical Data'!$1:$1))</f>
        <v>-438.78865058424117</v>
      </c>
      <c r="K101" s="298" cm="1">
        <f t="array" ref="K101">INDEX('Talnagögn | Numerical Data'!$1:$1048576, _xlfn.XMATCH($A101,'Talnagögn | Numerical Data'!$B:$B), _xlfn.XMATCH($A$1,'Talnagögn | Numerical Data'!$1:$1))/INDEX('Talnagögn | Numerical Data'!$1:$1048576, _xlfn.XMATCH($A101,'Talnagögn | Numerical Data'!$B:$B), _xlfn.XMATCH($A$3,'Talnagögn | Numerical Data'!$1:$1))-1</f>
        <v>-0.13501337104473432</v>
      </c>
      <c r="L101" s="295" cm="1">
        <f t="array" ref="L101">INDEX('Talnagögn | Numerical Data'!$1:$1048576, _xlfn.XMATCH($B101,'Talnagögn | Numerical Data'!$B:$B), _xlfn.XMATCH($B$2,'Talnagögn | Numerical Data'!$1:$1))-INDEX('Talnagögn | Numerical Data'!$1:$1048576, _xlfn.XMATCH($A$101,'Talnagögn | Numerical Data'!$B:$B), _xlfn.XMATCH($A$3,'Talnagögn | Numerical Data'!$1:$1))</f>
        <v>-749.79492998709657</v>
      </c>
      <c r="M101" s="838" cm="1">
        <f t="array" ref="M101">INDEX('Talnagögn | Numerical Data'!$1:$1048576, _xlfn.XMATCH($B101,'Talnagögn | Numerical Data'!$B:$B), _xlfn.XMATCH($B$2,'Talnagögn | Numerical Data'!$1:$1))/INDEX('Talnagögn | Numerical Data'!$1:$1048576, _xlfn.XMATCH($A101,'Talnagögn | Numerical Data'!$B:$B), _xlfn.XMATCH($A$3,'Talnagögn | Numerical Data'!$1:$1))-1</f>
        <v>-0.23070865883841563</v>
      </c>
      <c r="N101" s="295" cm="1">
        <f t="array" ref="N101">INDEX('Talnagögn | Numerical Data'!$1:$1048576, _xlfn.XMATCH($C101,'Talnagögn | Numerical Data'!$B:$B), _xlfn.XMATCH($B$2,'Talnagögn | Numerical Data'!$1:$1))-INDEX('Talnagögn | Numerical Data'!$1:$1048576, _xlfn.XMATCH($A$101,'Talnagögn | Numerical Data'!$B:$B), _xlfn.XMATCH($A$3,'Talnagögn | Numerical Data'!$1:$1))</f>
        <v>-984.48151903619373</v>
      </c>
      <c r="O101" s="270" cm="1">
        <f t="array" ref="O101">INDEX('Talnagögn | Numerical Data'!$1:$1048576, _xlfn.XMATCH($C101,'Talnagögn | Numerical Data'!$B:$B), _xlfn.XMATCH($B$2,'Talnagögn | Numerical Data'!$1:$1))/INDEX('Talnagögn | Numerical Data'!$1:$1048576, _xlfn.XMATCH($A101,'Talnagögn | Numerical Data'!$B:$B), _xlfn.XMATCH($A$3,'Talnagögn | Numerical Data'!$1:$1))-1</f>
        <v>-0.3029207078153423</v>
      </c>
      <c r="P101" s="248"/>
      <c r="Q101" s="248"/>
      <c r="R101" s="248"/>
      <c r="S101" s="248"/>
      <c r="T101" s="250"/>
      <c r="V101" s="299"/>
      <c r="X101" s="300" t="s">
        <v>293</v>
      </c>
      <c r="Y101" s="295" cm="1">
        <f t="array" ref="Y101">INDEX('Talnagögn | Numerical Data'!$1:$1048576, _xlfn.XMATCH($A101,'Talnagögn | Numerical Data'!$B:$B), _xlfn.XMATCH($A$1,'Talnagögn | Numerical Data'!$1:$1))</f>
        <v>2811.175758043526</v>
      </c>
      <c r="Z101" s="296">
        <f>$F101/$F$101</f>
        <v>1</v>
      </c>
      <c r="AA101" s="295" cm="1">
        <f t="array" ref="AA101">INDEX('Talnagögn | Numerical Data'!$1:$1048576, _xlfn.XMATCH($A101,'Talnagögn | Numerical Data'!$B:$B), _xlfn.XMATCH($A$1,'Talnagögn | Numerical Data'!$1:$1))-INDEX('Talnagögn | Numerical Data'!$1:$1048576, _xlfn.XMATCH($A101,'Talnagögn | Numerical Data'!$B:$B), _xlfn.XMATCH($A$4,'Talnagögn | Numerical Data'!$1:$1))</f>
        <v>-71.379557124521853</v>
      </c>
      <c r="AB101" s="297" cm="1">
        <f t="array" ref="AB101">INDEX('Talnagögn | Numerical Data'!$1:$1048576, _xlfn.XMATCH($A101,'Talnagögn | Numerical Data'!$B:$B), _xlfn.XMATCH($A$1,'Talnagögn | Numerical Data'!$1:$1))/INDEX('Talnagögn | Numerical Data'!$1:$1048576, _xlfn.XMATCH($A101,'Talnagögn | Numerical Data'!$B:$B), _xlfn.XMATCH($A$4,'Talnagögn | Numerical Data'!$1:$1))-1</f>
        <v>-2.4762597528977692E-2</v>
      </c>
      <c r="AC101" s="295" cm="1">
        <f t="array" ref="AC101">INDEX('Talnagögn | Numerical Data'!$1:$1048576, _xlfn.XMATCH($A101,'Talnagögn | Numerical Data'!$B:$B), _xlfn.XMATCH($A$1,'Talnagögn | Numerical Data'!$1:$1))-INDEX('Talnagögn | Numerical Data'!$1:$1048576, _xlfn.XMATCH($A101,'Talnagögn | Numerical Data'!$B:$B), _xlfn.XMATCH($A$3,'Talnagögn | Numerical Data'!$1:$1))</f>
        <v>-438.78865058424117</v>
      </c>
      <c r="AD101" s="298" cm="1">
        <f t="array" ref="AD101">INDEX('Talnagögn | Numerical Data'!$1:$1048576, _xlfn.XMATCH($A101,'Talnagögn | Numerical Data'!$B:$B), _xlfn.XMATCH($A$1,'Talnagögn | Numerical Data'!$1:$1))/INDEX('Talnagögn | Numerical Data'!$1:$1048576, _xlfn.XMATCH($A101,'Talnagögn | Numerical Data'!$B:$B), _xlfn.XMATCH($A$3,'Talnagögn | Numerical Data'!$1:$1))-1</f>
        <v>-0.13501337104473432</v>
      </c>
      <c r="AE101" s="295" cm="1">
        <f t="array" ref="AE101">INDEX('Talnagögn | Numerical Data'!$1:$1048576, _xlfn.XMATCH($B101,'Talnagögn | Numerical Data'!$B:$B), _xlfn.XMATCH($B$2,'Talnagögn | Numerical Data'!$1:$1))-INDEX('Talnagögn | Numerical Data'!$1:$1048576, _xlfn.XMATCH($A$101,'Talnagögn | Numerical Data'!$B:$B), _xlfn.XMATCH($A$3,'Talnagögn | Numerical Data'!$1:$1))</f>
        <v>-749.79492998709657</v>
      </c>
      <c r="AF101" s="838" cm="1">
        <f t="array" ref="AF101">INDEX('Talnagögn | Numerical Data'!$1:$1048576, _xlfn.XMATCH($B101,'Talnagögn | Numerical Data'!$B:$B), _xlfn.XMATCH($B$2,'Talnagögn | Numerical Data'!$1:$1))/INDEX('Talnagögn | Numerical Data'!$1:$1048576, _xlfn.XMATCH($A101,'Talnagögn | Numerical Data'!$B:$B), _xlfn.XMATCH($A$3,'Talnagögn | Numerical Data'!$1:$1))-1</f>
        <v>-0.23070865883841563</v>
      </c>
      <c r="AG101" s="295" cm="1">
        <f t="array" ref="AG101">INDEX('Talnagögn | Numerical Data'!$1:$1048576, _xlfn.XMATCH($C101,'Talnagögn | Numerical Data'!$B:$B), _xlfn.XMATCH($B$2,'Talnagögn | Numerical Data'!$1:$1))-INDEX('Talnagögn | Numerical Data'!$1:$1048576, _xlfn.XMATCH($A$101,'Talnagögn | Numerical Data'!$B:$B), _xlfn.XMATCH($A$3,'Talnagögn | Numerical Data'!$1:$1))</f>
        <v>-984.48151903619373</v>
      </c>
      <c r="AH101" s="270" cm="1">
        <f t="array" ref="AH101">INDEX('Talnagögn | Numerical Data'!$1:$1048576, _xlfn.XMATCH($C101,'Talnagögn | Numerical Data'!$B:$B), _xlfn.XMATCH($B$2,'Talnagögn | Numerical Data'!$1:$1))/INDEX('Talnagögn | Numerical Data'!$1:$1048576, _xlfn.XMATCH($A101,'Talnagögn | Numerical Data'!$B:$B), _xlfn.XMATCH($A$3,'Talnagögn | Numerical Data'!$1:$1))-1</f>
        <v>-0.3029207078153423</v>
      </c>
    </row>
    <row r="102" spans="1:34" s="12" customFormat="1" ht="29.25" customHeight="1" x14ac:dyDescent="0.4">
      <c r="A102" s="128" t="s">
        <v>97</v>
      </c>
      <c r="B102" s="587"/>
      <c r="C102" s="245"/>
      <c r="D102" s="245"/>
      <c r="E102" s="301" t="s">
        <v>294</v>
      </c>
      <c r="F102" s="408" t="s">
        <v>308</v>
      </c>
      <c r="G102" s="302" t="s">
        <v>223</v>
      </c>
      <c r="H102" s="256" t="s">
        <v>223</v>
      </c>
      <c r="I102" s="302" t="s">
        <v>223</v>
      </c>
      <c r="J102" s="261" cm="1">
        <f t="array" ref="J102">INDEX('Talnagögn | Numerical Data'!$1:$1048576,_xlfn.XMATCH($A101,'Talnagögn | Numerical Data'!$B:$B),_xlfn.XMATCH($A$1,'Talnagögn | Numerical Data'!$1:$1))-'Talnagögn | Numerical Data'!$W$382</f>
        <v>-298.15324195647418</v>
      </c>
      <c r="K102" s="263" cm="1">
        <f t="array" ref="K102">INDEX('Talnagögn | Numerical Data'!$1:$1048576,_xlfn.XMATCH($A101,'Talnagögn | Numerical Data'!$B:$B),_xlfn.XMATCH($A$1,'Talnagögn | Numerical Data'!$1:$1))/'Talnagögn | Numerical Data'!$W$382-1</f>
        <v>-9.5889898417463759E-2</v>
      </c>
      <c r="L102" s="261" cm="1">
        <f t="array" ref="L102">INDEX('Talnagögn | Numerical Data'!$1:$1048576, _xlfn.XMATCH($B101,'Talnagögn | Numerical Data'!$B:$B), _xlfn.XMATCH($B$2,'Talnagögn | Numerical Data'!$1:$1))-INDEX('Talnagögn | Numerical Data'!$1:$1048576, _xlfn.XMATCH($A102,'Talnagögn | Numerical Data'!$B:$B), _xlfn.XMATCH($A$3,'Talnagögn | Numerical Data'!$1:$1))</f>
        <v>-609.15952135932957</v>
      </c>
      <c r="M102" s="364" cm="1">
        <f t="array" ref="M102">INDEX('Talnagögn | Numerical Data'!$1:$1048576, _xlfn.XMATCH($B101,'Talnagögn | Numerical Data'!$B:$B), _xlfn.XMATCH($B$2,'Talnagögn | Numerical Data'!$1:$1))/INDEX('Talnagögn | Numerical Data'!$1:$1048576, _xlfn.XMATCH($A102,'Talnagögn | Numerical Data'!$B:$B), _xlfn.XMATCH($A$3,'Talnagögn | Numerical Data'!$1:$1))-1</f>
        <v>-0.19591349817254122</v>
      </c>
      <c r="N102" s="261" cm="1">
        <f t="array" ref="N102">INDEX('Talnagögn | Numerical Data'!$1:$1048576, _xlfn.XMATCH($C101,'Talnagögn | Numerical Data'!$B:$B), _xlfn.XMATCH($B$2,'Talnagögn | Numerical Data'!$1:$1))-INDEX('Talnagögn | Numerical Data'!$1:$1048576, _xlfn.XMATCH($A102,'Talnagögn | Numerical Data'!$B:$B), _xlfn.XMATCH($A$3,'Talnagögn | Numerical Data'!$1:$1))</f>
        <v>-843.84611040842674</v>
      </c>
      <c r="O102" s="384" cm="1">
        <f t="array" ref="O102">INDEX('Talnagögn | Numerical Data'!$1:$1048576, _xlfn.XMATCH($C101,'Talnagögn | Numerical Data'!$B:$B), _xlfn.XMATCH($B$2,'Talnagögn | Numerical Data'!$1:$1))/INDEX('Talnagögn | Numerical Data'!$1:$1048576, _xlfn.XMATCH($A102,'Talnagögn | Numerical Data'!$B:$B), _xlfn.XMATCH($A$3,'Talnagögn | Numerical Data'!$1:$1))-1</f>
        <v>-0.27139170876045171</v>
      </c>
      <c r="P102" s="248"/>
      <c r="Q102" s="248"/>
      <c r="R102" s="248"/>
      <c r="S102" s="248"/>
      <c r="T102" s="250"/>
      <c r="V102" s="299"/>
      <c r="X102" s="301" t="s">
        <v>295</v>
      </c>
      <c r="Y102" s="408" t="s">
        <v>308</v>
      </c>
      <c r="Z102" s="302" t="s">
        <v>223</v>
      </c>
      <c r="AA102" s="256" t="s">
        <v>223</v>
      </c>
      <c r="AB102" s="302" t="s">
        <v>223</v>
      </c>
      <c r="AC102" s="261" cm="1">
        <f t="array" ref="AC102">INDEX('Talnagögn | Numerical Data'!$1:$1048576,_xlfn.XMATCH($A101,'Talnagögn | Numerical Data'!$B:$B),_xlfn.XMATCH($A$1,'Talnagögn | Numerical Data'!$1:$1))-'Talnagögn | Numerical Data'!$W$382</f>
        <v>-298.15324195647418</v>
      </c>
      <c r="AD102" s="263" cm="1">
        <f t="array" ref="AD102">INDEX('Talnagögn | Numerical Data'!$1:$1048576,_xlfn.XMATCH($A101,'Talnagögn | Numerical Data'!$B:$B),_xlfn.XMATCH($A$1,'Talnagögn | Numerical Data'!$1:$1))/'Talnagögn | Numerical Data'!$W$382-1</f>
        <v>-9.5889898417463759E-2</v>
      </c>
      <c r="AE102" s="261" cm="1">
        <f t="array" ref="AE102">INDEX('Talnagögn | Numerical Data'!$1:$1048576, _xlfn.XMATCH($B101,'Talnagögn | Numerical Data'!$B:$B), _xlfn.XMATCH($B$2,'Talnagögn | Numerical Data'!$1:$1))-INDEX('Talnagögn | Numerical Data'!$1:$1048576, _xlfn.XMATCH($A102,'Talnagögn | Numerical Data'!$B:$B), _xlfn.XMATCH($A$3,'Talnagögn | Numerical Data'!$1:$1))</f>
        <v>-609.15952135932957</v>
      </c>
      <c r="AF102" s="364" cm="1">
        <f t="array" ref="AF102">INDEX('Talnagögn | Numerical Data'!$1:$1048576, _xlfn.XMATCH($B101,'Talnagögn | Numerical Data'!$B:$B), _xlfn.XMATCH($B$2,'Talnagögn | Numerical Data'!$1:$1))/INDEX('Talnagögn | Numerical Data'!$1:$1048576, _xlfn.XMATCH($A102,'Talnagögn | Numerical Data'!$B:$B), _xlfn.XMATCH($A$3,'Talnagögn | Numerical Data'!$1:$1))-1</f>
        <v>-0.19591349817254122</v>
      </c>
      <c r="AG102" s="261" cm="1">
        <f t="array" ref="AG102">INDEX('Talnagögn | Numerical Data'!$1:$1048576, _xlfn.XMATCH($C101,'Talnagögn | Numerical Data'!$B:$B), _xlfn.XMATCH($B$2,'Talnagögn | Numerical Data'!$1:$1))-INDEX('Talnagögn | Numerical Data'!$1:$1048576, _xlfn.XMATCH($A102,'Talnagögn | Numerical Data'!$B:$B), _xlfn.XMATCH($A$3,'Talnagögn | Numerical Data'!$1:$1))</f>
        <v>-843.84611040842674</v>
      </c>
      <c r="AH102" s="384" cm="1">
        <f t="array" ref="AH102">INDEX('Talnagögn | Numerical Data'!$1:$1048576, _xlfn.XMATCH($C101,'Talnagögn | Numerical Data'!$B:$B), _xlfn.XMATCH($B$2,'Talnagögn | Numerical Data'!$1:$1))/INDEX('Talnagögn | Numerical Data'!$1:$1048576, _xlfn.XMATCH($A102,'Talnagögn | Numerical Data'!$B:$B), _xlfn.XMATCH($A$3,'Talnagögn | Numerical Data'!$1:$1))-1</f>
        <v>-0.27139170876045171</v>
      </c>
    </row>
    <row r="103" spans="1:34" s="12" customFormat="1" x14ac:dyDescent="0.4">
      <c r="A103" s="128"/>
      <c r="B103" s="129"/>
      <c r="C103" s="245"/>
      <c r="D103" s="245"/>
      <c r="E103" s="264"/>
      <c r="F103" s="146"/>
      <c r="G103" s="303"/>
      <c r="H103" s="304"/>
      <c r="I103" s="303"/>
      <c r="J103" s="269"/>
      <c r="K103" s="265"/>
      <c r="L103" s="248"/>
      <c r="M103" s="248"/>
      <c r="N103" s="247"/>
      <c r="O103" s="248"/>
      <c r="P103" s="248"/>
      <c r="Q103" s="248"/>
      <c r="R103" s="248"/>
      <c r="S103" s="248"/>
      <c r="T103" s="250"/>
      <c r="V103" s="299"/>
      <c r="X103" s="264"/>
      <c r="Y103" s="806"/>
      <c r="Z103" s="303"/>
      <c r="AA103" s="304"/>
      <c r="AB103" s="303"/>
      <c r="AC103" s="269"/>
      <c r="AD103" s="265"/>
      <c r="AE103" s="248"/>
      <c r="AF103" s="248"/>
      <c r="AG103" s="303"/>
    </row>
    <row r="104" spans="1:34" x14ac:dyDescent="0.4">
      <c r="B104" s="111"/>
      <c r="E104" s="266" t="s">
        <v>296</v>
      </c>
      <c r="F104" s="269"/>
      <c r="G104" s="131"/>
      <c r="H104" s="12"/>
      <c r="I104" s="240"/>
      <c r="J104" s="240"/>
      <c r="K104" s="247"/>
      <c r="L104" s="248"/>
      <c r="M104" s="248"/>
      <c r="N104" s="248"/>
      <c r="O104" s="248"/>
      <c r="P104" s="248"/>
      <c r="Q104" s="247"/>
      <c r="R104" s="248"/>
      <c r="S104" s="248"/>
      <c r="T104" s="248"/>
      <c r="U104" s="248"/>
      <c r="V104" s="249"/>
      <c r="W104" s="250"/>
      <c r="X104" s="266" t="s">
        <v>297</v>
      </c>
      <c r="Y104" s="269"/>
      <c r="Z104" s="131"/>
      <c r="AA104" s="303"/>
      <c r="AB104" s="240"/>
      <c r="AC104" s="240"/>
      <c r="AD104" s="247"/>
    </row>
    <row r="105" spans="1:34" x14ac:dyDescent="0.4">
      <c r="B105" s="111"/>
      <c r="E105" s="266" t="s">
        <v>298</v>
      </c>
      <c r="F105" s="269"/>
      <c r="G105" s="131"/>
      <c r="H105" s="12"/>
      <c r="I105" s="240"/>
      <c r="J105" s="240"/>
      <c r="K105" s="247"/>
      <c r="L105" s="248"/>
      <c r="M105" s="248"/>
      <c r="N105" s="248"/>
      <c r="O105" s="248"/>
      <c r="P105" s="248"/>
      <c r="Q105" s="247"/>
      <c r="R105" s="248"/>
      <c r="S105" s="248"/>
      <c r="T105" s="248"/>
      <c r="U105" s="248"/>
      <c r="V105" s="249"/>
      <c r="W105" s="250"/>
      <c r="X105" s="266" t="s">
        <v>299</v>
      </c>
      <c r="Y105" s="269"/>
      <c r="Z105" s="131"/>
      <c r="AA105" s="303"/>
      <c r="AB105" s="240"/>
      <c r="AC105" s="240"/>
      <c r="AD105" s="247"/>
    </row>
    <row r="106" spans="1:34" x14ac:dyDescent="0.4">
      <c r="B106" s="111"/>
      <c r="E106" s="266" t="s">
        <v>300</v>
      </c>
      <c r="F106" s="269"/>
      <c r="G106" s="131"/>
      <c r="H106" s="12"/>
      <c r="I106" s="240"/>
      <c r="J106" s="240"/>
      <c r="K106" s="247"/>
      <c r="L106" s="248"/>
      <c r="M106" s="248"/>
      <c r="N106" s="248"/>
      <c r="O106" s="248"/>
      <c r="P106" s="248"/>
      <c r="Q106" s="247"/>
      <c r="R106" s="248"/>
      <c r="S106" s="248"/>
      <c r="T106" s="248"/>
      <c r="U106" s="248"/>
      <c r="V106" s="249"/>
      <c r="W106" s="250"/>
      <c r="X106" s="266" t="s">
        <v>177</v>
      </c>
      <c r="Y106" s="269"/>
      <c r="Z106" s="131"/>
      <c r="AA106" s="303"/>
      <c r="AB106" s="240"/>
      <c r="AC106" s="240"/>
      <c r="AD106" s="247"/>
    </row>
    <row r="107" spans="1:34" x14ac:dyDescent="0.4">
      <c r="B107" s="111"/>
    </row>
    <row r="108" spans="1:34" ht="36.6" customHeight="1" x14ac:dyDescent="0.4">
      <c r="A108" s="308"/>
      <c r="E108" s="916" t="s">
        <v>489</v>
      </c>
      <c r="F108" s="939" t="s">
        <v>34</v>
      </c>
      <c r="G108" s="939"/>
      <c r="H108" s="939"/>
      <c r="I108" s="939"/>
      <c r="J108" s="939"/>
      <c r="K108" s="940"/>
      <c r="L108" s="919" t="s">
        <v>328</v>
      </c>
      <c r="M108" s="920"/>
      <c r="N108" s="920"/>
      <c r="O108" s="920"/>
      <c r="X108" s="916" t="s">
        <v>483</v>
      </c>
      <c r="Y108" s="939" t="str">
        <f>$Y$4</f>
        <v>HISTORICAL EMISSIONS</v>
      </c>
      <c r="Z108" s="939"/>
      <c r="AA108" s="939"/>
      <c r="AB108" s="939"/>
      <c r="AC108" s="939"/>
      <c r="AD108" s="940"/>
      <c r="AE108" s="919" t="str">
        <f>$AE$4</f>
        <v>EMISSION PROJECTIONS</v>
      </c>
      <c r="AF108" s="920"/>
      <c r="AG108" s="920"/>
      <c r="AH108" s="920"/>
    </row>
    <row r="109" spans="1:34" ht="45" customHeight="1" x14ac:dyDescent="0.4">
      <c r="A109" s="308"/>
      <c r="E109" s="916"/>
      <c r="F109" s="941" t="str">
        <f>"Losun árið "&amp;$A$1&amp;" í samanburði við losun fyrri ára"</f>
        <v>Losun árið 2023 í samanburði við losun fyrri ára</v>
      </c>
      <c r="G109" s="941"/>
      <c r="H109" s="941"/>
      <c r="I109" s="941"/>
      <c r="J109" s="941"/>
      <c r="K109" s="942"/>
      <c r="L109" s="921" t="s">
        <v>326</v>
      </c>
      <c r="M109" s="922"/>
      <c r="N109" s="954" t="s">
        <v>327</v>
      </c>
      <c r="O109" s="955"/>
      <c r="X109" s="916"/>
      <c r="Y109" s="941" t="str">
        <f>$Y$5</f>
        <v>Emissions in 2023 compared to emissions in previous years</v>
      </c>
      <c r="Z109" s="941"/>
      <c r="AA109" s="941"/>
      <c r="AB109" s="941"/>
      <c r="AC109" s="941"/>
      <c r="AD109" s="942"/>
      <c r="AE109" s="921" t="str">
        <f>$AE$5</f>
        <v>Scenario:
With Existing Measures</v>
      </c>
      <c r="AF109" s="922"/>
      <c r="AG109" s="954" t="str">
        <f>$AG$5</f>
        <v>Scenario:
With Additional Measures</v>
      </c>
      <c r="AH109" s="955"/>
    </row>
    <row r="110" spans="1:34" ht="33" customHeight="1" x14ac:dyDescent="0.4">
      <c r="A110" s="308"/>
      <c r="E110" s="916"/>
      <c r="F110" s="923" t="str">
        <f>"Losun "&amp;$A$1</f>
        <v>Losun 2023</v>
      </c>
      <c r="G110" s="924"/>
      <c r="H110" s="925" t="str">
        <f>"Breyting frá "&amp;$A$4</f>
        <v>Breyting frá 2022</v>
      </c>
      <c r="I110" s="924"/>
      <c r="J110" s="925" t="str">
        <f>"Breyting frá "&amp;$A$3</f>
        <v>Breyting frá 2005</v>
      </c>
      <c r="K110" s="926"/>
      <c r="L110" s="917" t="s">
        <v>325</v>
      </c>
      <c r="M110" s="918"/>
      <c r="N110" s="956" t="s">
        <v>325</v>
      </c>
      <c r="O110" s="957"/>
      <c r="P110" s="240"/>
      <c r="Q110" s="241"/>
      <c r="R110" s="240"/>
      <c r="S110" s="240"/>
      <c r="T110" s="250"/>
      <c r="X110" s="916"/>
      <c r="Y110" s="923" t="str">
        <f>"Emissions in "&amp;$A$1</f>
        <v>Emissions in 2023</v>
      </c>
      <c r="Z110" s="924"/>
      <c r="AA110" s="925" t="str">
        <f>"Change from "&amp;$A$4</f>
        <v>Change from 2022</v>
      </c>
      <c r="AB110" s="924"/>
      <c r="AC110" s="925" t="str">
        <f>"Change from "&amp;$A$3</f>
        <v>Change from 2005</v>
      </c>
      <c r="AD110" s="926"/>
      <c r="AE110" s="956" t="s">
        <v>430</v>
      </c>
      <c r="AF110" s="918"/>
      <c r="AG110" s="956" t="s">
        <v>430</v>
      </c>
      <c r="AH110" s="957"/>
    </row>
    <row r="111" spans="1:34" ht="24.6" customHeight="1" x14ac:dyDescent="0.4">
      <c r="A111" s="308"/>
      <c r="E111" s="916"/>
      <c r="F111" s="816" t="s">
        <v>442</v>
      </c>
      <c r="G111" s="817" t="s">
        <v>4</v>
      </c>
      <c r="H111" s="816" t="str">
        <f>$F$7</f>
        <v>Þús. tonn CO₂-íg.</v>
      </c>
      <c r="I111" s="817" t="s">
        <v>4</v>
      </c>
      <c r="J111" s="816" t="str">
        <f>$F$7</f>
        <v>Þús. tonn CO₂-íg.</v>
      </c>
      <c r="K111" s="818" t="s">
        <v>4</v>
      </c>
      <c r="L111" s="819" t="str">
        <f>$F$7</f>
        <v>Þús. tonn CO₂-íg.</v>
      </c>
      <c r="M111" s="820" t="s">
        <v>4</v>
      </c>
      <c r="N111" s="819" t="str">
        <f>$F$7</f>
        <v>Þús. tonn CO₂-íg.</v>
      </c>
      <c r="O111" s="819" t="s">
        <v>4</v>
      </c>
      <c r="P111" s="240"/>
      <c r="Q111" s="241"/>
      <c r="R111" s="240"/>
      <c r="S111" s="240"/>
      <c r="T111" s="250"/>
      <c r="X111" s="916"/>
      <c r="Y111" s="816" t="s">
        <v>435</v>
      </c>
      <c r="Z111" s="817" t="s">
        <v>4</v>
      </c>
      <c r="AA111" s="816" t="str">
        <f>$Y$7</f>
        <v>Thousand tons CO2e</v>
      </c>
      <c r="AB111" s="817" t="s">
        <v>4</v>
      </c>
      <c r="AC111" s="816" t="str">
        <f>$Y$7</f>
        <v>Thousand tons CO2e</v>
      </c>
      <c r="AD111" s="818" t="s">
        <v>4</v>
      </c>
      <c r="AE111" s="819" t="str">
        <f>$Y$7</f>
        <v>Thousand tons CO2e</v>
      </c>
      <c r="AF111" s="820" t="s">
        <v>4</v>
      </c>
      <c r="AG111" s="819" t="str">
        <f>$Y$7</f>
        <v>Thousand tons CO2e</v>
      </c>
      <c r="AH111" s="819" t="s">
        <v>4</v>
      </c>
    </row>
    <row r="112" spans="1:34" ht="21" customHeight="1" x14ac:dyDescent="0.4">
      <c r="A112" s="51" t="s">
        <v>51</v>
      </c>
      <c r="B112" s="41" t="s">
        <v>346</v>
      </c>
      <c r="C112" s="41" t="s">
        <v>352</v>
      </c>
      <c r="D112" s="41" t="s">
        <v>48</v>
      </c>
      <c r="E112" s="309" t="str">
        <f>'Talnagögn | Numerical Data'!$D$388</f>
        <v>Vegasamgöngur</v>
      </c>
      <c r="F112" s="304" cm="1">
        <f t="array" ref="F112">INDEX('Talnagögn | Numerical Data'!$1:$1048576, _xlfn.XMATCH($A112,'Talnagögn | Numerical Data'!$A:$A), _xlfn.XMATCH($A$1,'Talnagögn | Numerical Data'!$1:$1))</f>
        <v>921.28481276391403</v>
      </c>
      <c r="G112" s="292">
        <f t="shared" ref="G112:G119" si="0">$F112/$F$120</f>
        <v>0.32772208182845519</v>
      </c>
      <c r="H112" s="240" cm="1">
        <f t="array" ref="H112">INDEX('Talnagögn | Numerical Data'!$1:$1048576, _xlfn.XMATCH($A112,'Talnagögn | Numerical Data'!$A:$A), _xlfn.XMATCH($A$1,'Talnagögn | Numerical Data'!$1:$1))-INDEX('Talnagögn | Numerical Data'!$1:$1048576, _xlfn.XMATCH($A112,'Talnagögn | Numerical Data'!$A:$A), _xlfn.XMATCH($A$4,'Talnagögn | Numerical Data'!$1:$1))</f>
        <v>-4.7274330148738954</v>
      </c>
      <c r="I112" s="310" cm="1">
        <f t="array" ref="I112">INDEX('Talnagögn | Numerical Data'!$1:$1048576, _xlfn.XMATCH($A112,'Talnagögn | Numerical Data'!$A:$A), _xlfn.XMATCH($A$1,'Talnagögn | Numerical Data'!$1:$1))/INDEX('Talnagögn | Numerical Data'!$1:$1048576, _xlfn.XMATCH($A112,'Talnagögn | Numerical Data'!$A:$A), _xlfn.XMATCH($A$4,'Talnagögn | Numerical Data'!$1:$1))-1</f>
        <v>-5.1051517260423118E-3</v>
      </c>
      <c r="J112" s="304" cm="1">
        <f t="array" ref="J112">INDEX('Talnagögn | Numerical Data'!$1:$1048576, _xlfn.XMATCH($A112,'Talnagögn | Numerical Data'!$A:$A), _xlfn.XMATCH($A$1,'Talnagögn | Numerical Data'!$1:$1))-INDEX('Talnagögn | Numerical Data'!$1:$1048576, _xlfn.XMATCH($A112,'Talnagögn | Numerical Data'!$A:$A), _xlfn.XMATCH($A$3,'Talnagögn | Numerical Data'!$1:$1))</f>
        <v>146.297636004982</v>
      </c>
      <c r="K112" s="315" cm="1">
        <f t="array" ref="K112">INDEX('Talnagögn | Numerical Data'!$1:$1048576, _xlfn.XMATCH($A112,'Talnagögn | Numerical Data'!$A:$A), _xlfn.XMATCH($A$1,'Talnagögn | Numerical Data'!$1:$1))/INDEX('Talnagögn | Numerical Data'!$1:$1048576, _xlfn.XMATCH($A112,'Talnagögn | Numerical Data'!$A:$A), _xlfn.XMATCH($A$3,'Talnagögn | Numerical Data'!$1:$1))-1</f>
        <v>0.18877426671343422</v>
      </c>
      <c r="L112" s="304" cm="1">
        <f t="array" ref="L112">INDEX('Talnagögn | Numerical Data'!$1:$1048576, _xlfn.XMATCH($B112,'Talnagögn | Numerical Data'!$B:$B), _xlfn.XMATCH($B$2,'Talnagögn | Numerical Data'!$1:$1))-INDEX('Talnagögn | Numerical Data'!$1:$1048576, _xlfn.XMATCH($A112,'Talnagögn | Numerical Data'!$B:$B), _xlfn.XMATCH($A$3,'Talnagögn | Numerical Data'!$1:$1))</f>
        <v>65.429337915730116</v>
      </c>
      <c r="M112" s="288" cm="1">
        <f t="array" ref="M112">INDEX('Talnagögn | Numerical Data'!$1:$1048576, _xlfn.XMATCH($B112,'Talnagögn | Numerical Data'!$B:$B), _xlfn.XMATCH($B$2,'Talnagögn | Numerical Data'!$1:$1))/INDEX('Talnagögn | Numerical Data'!$1:$1048576, _xlfn.XMATCH($A112,'Talnagögn | Numerical Data'!$B:$B), _xlfn.XMATCH($A$3,'Talnagögn | Numerical Data'!$1:$1))-1</f>
        <v>8.442634907762181E-2</v>
      </c>
      <c r="N112" s="304" cm="1">
        <f t="array" ref="N112">INDEX('Talnagögn | Numerical Data'!$1:$1048576, _xlfn.XMATCH($C112,'Talnagögn | Numerical Data'!$B:$B), _xlfn.XMATCH($B$2,'Talnagögn | Numerical Data'!$1:$1))-INDEX('Talnagögn | Numerical Data'!$1:$1048576, _xlfn.XMATCH($A112,'Talnagögn | Numerical Data'!$B:$B), _xlfn.XMATCH($A$3,'Talnagögn | Numerical Data'!$1:$1))</f>
        <v>-98.979459894793649</v>
      </c>
      <c r="O112" s="289" cm="1">
        <f t="array" ref="O112">INDEX('Talnagögn | Numerical Data'!$1:$1048576, _xlfn.XMATCH($C112,'Talnagögn | Numerical Data'!$B:$B), _xlfn.XMATCH($B$2,'Talnagögn | Numerical Data'!$1:$1))/INDEX('Talnagögn | Numerical Data'!$1:$1048576, _xlfn.XMATCH($A112,'Talnagögn | Numerical Data'!$B:$B), _xlfn.XMATCH($A$3,'Talnagögn | Numerical Data'!$1:$1))-1</f>
        <v>-0.12771754535182744</v>
      </c>
      <c r="P112" s="248"/>
      <c r="Q112" s="248"/>
      <c r="R112" s="248"/>
      <c r="S112" s="248"/>
      <c r="T112" s="250"/>
      <c r="X112" s="309" t="s">
        <v>179</v>
      </c>
      <c r="Y112" s="304" cm="1">
        <f t="array" ref="Y112">INDEX('Talnagögn | Numerical Data'!$1:$1048576, _xlfn.XMATCH($A112,'Talnagögn | Numerical Data'!$A:$A), _xlfn.XMATCH($A$1,'Talnagögn | Numerical Data'!$1:$1))</f>
        <v>921.28481276391403</v>
      </c>
      <c r="Z112" s="292">
        <f t="shared" ref="Z112:Z119" si="1">$F112/$F$120</f>
        <v>0.32772208182845519</v>
      </c>
      <c r="AA112" s="240" cm="1">
        <f t="array" ref="AA112">INDEX('Talnagögn | Numerical Data'!$1:$1048576, _xlfn.XMATCH($A112,'Talnagögn | Numerical Data'!$A:$A), _xlfn.XMATCH($A$1,'Talnagögn | Numerical Data'!$1:$1))-INDEX('Talnagögn | Numerical Data'!$1:$1048576, _xlfn.XMATCH($A112,'Talnagögn | Numerical Data'!$A:$A), _xlfn.XMATCH($A$4,'Talnagögn | Numerical Data'!$1:$1))</f>
        <v>-4.7274330148738954</v>
      </c>
      <c r="AB112" s="310" cm="1">
        <f t="array" ref="AB112">INDEX('Talnagögn | Numerical Data'!$1:$1048576, _xlfn.XMATCH($A112,'Talnagögn | Numerical Data'!$A:$A), _xlfn.XMATCH($A$1,'Talnagögn | Numerical Data'!$1:$1))/INDEX('Talnagögn | Numerical Data'!$1:$1048576, _xlfn.XMATCH($A112,'Talnagögn | Numerical Data'!$A:$A), _xlfn.XMATCH($A$4,'Talnagögn | Numerical Data'!$1:$1))-1</f>
        <v>-5.1051517260423118E-3</v>
      </c>
      <c r="AC112" s="304" cm="1">
        <f t="array" ref="AC112">INDEX('Talnagögn | Numerical Data'!$1:$1048576, _xlfn.XMATCH($A112,'Talnagögn | Numerical Data'!$A:$A), _xlfn.XMATCH($A$1,'Talnagögn | Numerical Data'!$1:$1))-INDEX('Talnagögn | Numerical Data'!$1:$1048576, _xlfn.XMATCH($A112,'Talnagögn | Numerical Data'!$A:$A), _xlfn.XMATCH($A$3,'Talnagögn | Numerical Data'!$1:$1))</f>
        <v>146.297636004982</v>
      </c>
      <c r="AD112" s="315" cm="1">
        <f t="array" ref="AD112">INDEX('Talnagögn | Numerical Data'!$1:$1048576, _xlfn.XMATCH($A112,'Talnagögn | Numerical Data'!$A:$A), _xlfn.XMATCH($A$1,'Talnagögn | Numerical Data'!$1:$1))/INDEX('Talnagögn | Numerical Data'!$1:$1048576, _xlfn.XMATCH($A112,'Talnagögn | Numerical Data'!$A:$A), _xlfn.XMATCH($A$3,'Talnagögn | Numerical Data'!$1:$1))-1</f>
        <v>0.18877426671343422</v>
      </c>
      <c r="AE112" s="304" cm="1">
        <f t="array" ref="AE112">INDEX('Talnagögn | Numerical Data'!$1:$1048576, _xlfn.XMATCH($B112,'Talnagögn | Numerical Data'!$B:$B), _xlfn.XMATCH($B$2,'Talnagögn | Numerical Data'!$1:$1))-INDEX('Talnagögn | Numerical Data'!$1:$1048576, _xlfn.XMATCH($A112,'Talnagögn | Numerical Data'!$B:$B), _xlfn.XMATCH($A$3,'Talnagögn | Numerical Data'!$1:$1))</f>
        <v>65.429337915730116</v>
      </c>
      <c r="AF112" s="288" cm="1">
        <f t="array" ref="AF112">INDEX('Talnagögn | Numerical Data'!$1:$1048576, _xlfn.XMATCH($B112,'Talnagögn | Numerical Data'!$B:$B), _xlfn.XMATCH($B$2,'Talnagögn | Numerical Data'!$1:$1))/INDEX('Talnagögn | Numerical Data'!$1:$1048576, _xlfn.XMATCH($A112,'Talnagögn | Numerical Data'!$B:$B), _xlfn.XMATCH($A$3,'Talnagögn | Numerical Data'!$1:$1))-1</f>
        <v>8.442634907762181E-2</v>
      </c>
      <c r="AG112" s="304" cm="1">
        <f t="array" ref="AG112">INDEX('Talnagögn | Numerical Data'!$1:$1048576, _xlfn.XMATCH($C112,'Talnagögn | Numerical Data'!$B:$B), _xlfn.XMATCH($B$2,'Talnagögn | Numerical Data'!$1:$1))-INDEX('Talnagögn | Numerical Data'!$1:$1048576, _xlfn.XMATCH($A112,'Talnagögn | Numerical Data'!$B:$B), _xlfn.XMATCH($A$3,'Talnagögn | Numerical Data'!$1:$1))</f>
        <v>-98.979459894793649</v>
      </c>
      <c r="AH112" s="289" cm="1">
        <f t="array" ref="AH112">INDEX('Talnagögn | Numerical Data'!$1:$1048576, _xlfn.XMATCH($C112,'Talnagögn | Numerical Data'!$B:$B), _xlfn.XMATCH($B$2,'Talnagögn | Numerical Data'!$1:$1))/INDEX('Talnagögn | Numerical Data'!$1:$1048576, _xlfn.XMATCH($A112,'Talnagögn | Numerical Data'!$B:$B), _xlfn.XMATCH($A$3,'Talnagögn | Numerical Data'!$1:$1))-1</f>
        <v>-0.12771754535182744</v>
      </c>
    </row>
    <row r="113" spans="1:34" ht="21" customHeight="1" x14ac:dyDescent="0.4">
      <c r="A113" s="51" t="s">
        <v>50</v>
      </c>
      <c r="B113" s="41" t="s">
        <v>345</v>
      </c>
      <c r="C113" s="41" t="s">
        <v>351</v>
      </c>
      <c r="D113" s="41" t="s">
        <v>48</v>
      </c>
      <c r="E113" s="309" t="str">
        <f>'Talnagögn | Numerical Data'!$D$389</f>
        <v>Fiskiskip</v>
      </c>
      <c r="F113" s="304" cm="1">
        <f t="array" ref="F113">INDEX('Talnagögn | Numerical Data'!$1:$1048576, _xlfn.XMATCH($A113,'Talnagögn | Numerical Data'!$A:$A), _xlfn.XMATCH($A$1,'Talnagögn | Numerical Data'!$1:$1))</f>
        <v>485.3352147538011</v>
      </c>
      <c r="G113" s="292">
        <f t="shared" si="0"/>
        <v>0.17264483768770764</v>
      </c>
      <c r="H113" s="312" cm="1">
        <f t="array" ref="H113">INDEX('Talnagögn | Numerical Data'!$1:$1048576, _xlfn.XMATCH($A113,'Talnagögn | Numerical Data'!$A:$A), _xlfn.XMATCH($A$1,'Talnagögn | Numerical Data'!$1:$1))-INDEX('Talnagögn | Numerical Data'!$1:$1048576, _xlfn.XMATCH($A113,'Talnagögn | Numerical Data'!$A:$A), _xlfn.XMATCH($A$4,'Talnagögn | Numerical Data'!$1:$1))</f>
        <v>4.8347753176444712</v>
      </c>
      <c r="I113" s="288" cm="1">
        <f t="array" ref="I113">INDEX('Talnagögn | Numerical Data'!$1:$1048576, _xlfn.XMATCH($A113,'Talnagögn | Numerical Data'!$A:$A), _xlfn.XMATCH($A$1,'Talnagögn | Numerical Data'!$1:$1))/INDEX('Talnagögn | Numerical Data'!$1:$1048576, _xlfn.XMATCH($A113,'Talnagögn | Numerical Data'!$A:$A), _xlfn.XMATCH($A$4,'Talnagögn | Numerical Data'!$1:$1))-1</f>
        <v>1.0061958160366702E-2</v>
      </c>
      <c r="J113" s="304" cm="1">
        <f t="array" ref="J113">INDEX('Talnagögn | Numerical Data'!$1:$1048576, _xlfn.XMATCH($A113,'Talnagögn | Numerical Data'!$A:$A), _xlfn.XMATCH($A$1,'Talnagögn | Numerical Data'!$1:$1))-INDEX('Talnagögn | Numerical Data'!$1:$1048576, _xlfn.XMATCH($A113,'Talnagögn | Numerical Data'!$A:$A), _xlfn.XMATCH($A$3,'Talnagögn | Numerical Data'!$1:$1))</f>
        <v>-256.94058220377826</v>
      </c>
      <c r="K113" s="315" cm="1">
        <f t="array" ref="K113">INDEX('Talnagögn | Numerical Data'!$1:$1048576, _xlfn.XMATCH($A113,'Talnagögn | Numerical Data'!$A:$A), _xlfn.XMATCH($A$1,'Talnagögn | Numerical Data'!$1:$1))/INDEX('Talnagögn | Numerical Data'!$1:$1048576, _xlfn.XMATCH($A113,'Talnagögn | Numerical Data'!$A:$A), _xlfn.XMATCH($A$3,'Talnagögn | Numerical Data'!$1:$1))-1</f>
        <v>-0.34615244529987321</v>
      </c>
      <c r="L113" s="311" cm="1">
        <f t="array" ref="L113">INDEX('Talnagögn | Numerical Data'!$1:$1048576, _xlfn.XMATCH($B113,'Talnagögn | Numerical Data'!$B:$B), _xlfn.XMATCH($B$2,'Talnagögn | Numerical Data'!$1:$1))-INDEX('Talnagögn | Numerical Data'!$1:$1048576, _xlfn.XMATCH($A113,'Talnagögn | Numerical Data'!$B:$B), _xlfn.XMATCH($A$3,'Talnagögn | Numerical Data'!$1:$1))</f>
        <v>-276.42412920670165</v>
      </c>
      <c r="M113" s="315" cm="1">
        <f t="array" ref="M113">INDEX('Talnagögn | Numerical Data'!$1:$1048576, _xlfn.XMATCH($B113,'Talnagögn | Numerical Data'!$B:$B), _xlfn.XMATCH($B$2,'Talnagögn | Numerical Data'!$1:$1))/INDEX('Talnagögn | Numerical Data'!$1:$1048576, _xlfn.XMATCH($A113,'Talnagögn | Numerical Data'!$B:$B), _xlfn.XMATCH($A$3,'Talnagögn | Numerical Data'!$1:$1))-1</f>
        <v>-0.37240083852888861</v>
      </c>
      <c r="N113" s="311" cm="1">
        <f t="array" ref="N113">INDEX('Talnagögn | Numerical Data'!$1:$1048576, _xlfn.XMATCH($C113,'Talnagögn | Numerical Data'!$B:$B), _xlfn.XMATCH($B$2,'Talnagögn | Numerical Data'!$1:$1))-INDEX('Talnagögn | Numerical Data'!$1:$1048576, _xlfn.XMATCH($A113,'Talnagögn | Numerical Data'!$B:$B), _xlfn.XMATCH($A$3,'Talnagögn | Numerical Data'!$1:$1))</f>
        <v>-322.7195024367918</v>
      </c>
      <c r="O113" s="289" cm="1">
        <f t="array" ref="O113">INDEX('Talnagögn | Numerical Data'!$1:$1048576, _xlfn.XMATCH($C113,'Talnagögn | Numerical Data'!$B:$B), _xlfn.XMATCH($B$2,'Talnagögn | Numerical Data'!$1:$1))/INDEX('Talnagögn | Numerical Data'!$1:$1048576, _xlfn.XMATCH($A113,'Talnagögn | Numerical Data'!$B:$B), _xlfn.XMATCH($A$3,'Talnagögn | Numerical Data'!$1:$1))-1</f>
        <v>-0.43477034245161439</v>
      </c>
      <c r="P113" s="248"/>
      <c r="Q113" s="248"/>
      <c r="R113" s="248"/>
      <c r="S113" s="248"/>
      <c r="T113" s="250"/>
      <c r="X113" s="309" t="s">
        <v>141</v>
      </c>
      <c r="Y113" s="304" cm="1">
        <f t="array" ref="Y113">INDEX('Talnagögn | Numerical Data'!$1:$1048576, _xlfn.XMATCH($A113,'Talnagögn | Numerical Data'!$A:$A), _xlfn.XMATCH($A$1,'Talnagögn | Numerical Data'!$1:$1))</f>
        <v>485.3352147538011</v>
      </c>
      <c r="Z113" s="292">
        <f t="shared" si="1"/>
        <v>0.17264483768770764</v>
      </c>
      <c r="AA113" s="312" cm="1">
        <f t="array" ref="AA113">INDEX('Talnagögn | Numerical Data'!$1:$1048576, _xlfn.XMATCH($A113,'Talnagögn | Numerical Data'!$A:$A), _xlfn.XMATCH($A$1,'Talnagögn | Numerical Data'!$1:$1))-INDEX('Talnagögn | Numerical Data'!$1:$1048576, _xlfn.XMATCH($A113,'Talnagögn | Numerical Data'!$A:$A), _xlfn.XMATCH($A$4,'Talnagögn | Numerical Data'!$1:$1))</f>
        <v>4.8347753176444712</v>
      </c>
      <c r="AB113" s="288" cm="1">
        <f t="array" ref="AB113">INDEX('Talnagögn | Numerical Data'!$1:$1048576, _xlfn.XMATCH($A113,'Talnagögn | Numerical Data'!$A:$A), _xlfn.XMATCH($A$1,'Talnagögn | Numerical Data'!$1:$1))/INDEX('Talnagögn | Numerical Data'!$1:$1048576, _xlfn.XMATCH($A113,'Talnagögn | Numerical Data'!$A:$A), _xlfn.XMATCH($A$4,'Talnagögn | Numerical Data'!$1:$1))-1</f>
        <v>1.0061958160366702E-2</v>
      </c>
      <c r="AC113" s="304" cm="1">
        <f t="array" ref="AC113">INDEX('Talnagögn | Numerical Data'!$1:$1048576, _xlfn.XMATCH($A113,'Talnagögn | Numerical Data'!$A:$A), _xlfn.XMATCH($A$1,'Talnagögn | Numerical Data'!$1:$1))-INDEX('Talnagögn | Numerical Data'!$1:$1048576, _xlfn.XMATCH($A113,'Talnagögn | Numerical Data'!$A:$A), _xlfn.XMATCH($A$3,'Talnagögn | Numerical Data'!$1:$1))</f>
        <v>-256.94058220377826</v>
      </c>
      <c r="AD113" s="315" cm="1">
        <f t="array" ref="AD113">INDEX('Talnagögn | Numerical Data'!$1:$1048576, _xlfn.XMATCH($A113,'Talnagögn | Numerical Data'!$A:$A), _xlfn.XMATCH($A$1,'Talnagögn | Numerical Data'!$1:$1))/INDEX('Talnagögn | Numerical Data'!$1:$1048576, _xlfn.XMATCH($A113,'Talnagögn | Numerical Data'!$A:$A), _xlfn.XMATCH($A$3,'Talnagögn | Numerical Data'!$1:$1))-1</f>
        <v>-0.34615244529987321</v>
      </c>
      <c r="AE113" s="311" cm="1">
        <f t="array" ref="AE113">INDEX('Talnagögn | Numerical Data'!$1:$1048576, _xlfn.XMATCH($B113,'Talnagögn | Numerical Data'!$B:$B), _xlfn.XMATCH($B$2,'Talnagögn | Numerical Data'!$1:$1))-INDEX('Talnagögn | Numerical Data'!$1:$1048576, _xlfn.XMATCH($A113,'Talnagögn | Numerical Data'!$B:$B), _xlfn.XMATCH($A$3,'Talnagögn | Numerical Data'!$1:$1))</f>
        <v>-276.42412920670165</v>
      </c>
      <c r="AF113" s="315" cm="1">
        <f t="array" ref="AF113">INDEX('Talnagögn | Numerical Data'!$1:$1048576, _xlfn.XMATCH($B113,'Talnagögn | Numerical Data'!$B:$B), _xlfn.XMATCH($B$2,'Talnagögn | Numerical Data'!$1:$1))/INDEX('Talnagögn | Numerical Data'!$1:$1048576, _xlfn.XMATCH($A113,'Talnagögn | Numerical Data'!$B:$B), _xlfn.XMATCH($A$3,'Talnagögn | Numerical Data'!$1:$1))-1</f>
        <v>-0.37240083852888861</v>
      </c>
      <c r="AG113" s="311" cm="1">
        <f t="array" ref="AG113">INDEX('Talnagögn | Numerical Data'!$1:$1048576, _xlfn.XMATCH($C113,'Talnagögn | Numerical Data'!$B:$B), _xlfn.XMATCH($B$2,'Talnagögn | Numerical Data'!$1:$1))-INDEX('Talnagögn | Numerical Data'!$1:$1048576, _xlfn.XMATCH($A113,'Talnagögn | Numerical Data'!$B:$B), _xlfn.XMATCH($A$3,'Talnagögn | Numerical Data'!$1:$1))</f>
        <v>-322.7195024367918</v>
      </c>
      <c r="AH113" s="289" cm="1">
        <f t="array" ref="AH113">INDEX('Talnagögn | Numerical Data'!$1:$1048576, _xlfn.XMATCH($C113,'Talnagögn | Numerical Data'!$B:$B), _xlfn.XMATCH($B$2,'Talnagögn | Numerical Data'!$1:$1))/INDEX('Talnagögn | Numerical Data'!$1:$1048576, _xlfn.XMATCH($A113,'Talnagögn | Numerical Data'!$B:$B), _xlfn.XMATCH($A$3,'Talnagögn | Numerical Data'!$1:$1))-1</f>
        <v>-0.43477034245161439</v>
      </c>
    </row>
    <row r="114" spans="1:34" ht="21" customHeight="1" x14ac:dyDescent="0.4">
      <c r="A114" s="51" t="s">
        <v>44</v>
      </c>
      <c r="B114" s="41" t="s">
        <v>331</v>
      </c>
      <c r="C114" s="41" t="s">
        <v>338</v>
      </c>
      <c r="D114" s="41" t="s">
        <v>48</v>
      </c>
      <c r="E114" s="309" t="str">
        <f>'Talnagögn | Numerical Data'!$D$390</f>
        <v>Landbúnaður</v>
      </c>
      <c r="F114" s="304" cm="1">
        <f t="array" ref="F114">INDEX('Talnagögn | Numerical Data'!$1:$1048576, _xlfn.XMATCH($A114,'Talnagögn | Numerical Data'!$A:$A), _xlfn.XMATCH($A$1,'Talnagögn | Numerical Data'!$1:$1))</f>
        <v>692.38040246203309</v>
      </c>
      <c r="G114" s="292">
        <f t="shared" si="0"/>
        <v>0.24629554701042061</v>
      </c>
      <c r="H114" s="311" cm="1">
        <f t="array" ref="H114">INDEX('Talnagögn | Numerical Data'!$1:$1048576, _xlfn.XMATCH($A114,'Talnagögn | Numerical Data'!$A:$A), _xlfn.XMATCH($A$1,'Talnagögn | Numerical Data'!$1:$1))-INDEX('Talnagögn | Numerical Data'!$1:$1048576, _xlfn.XMATCH($A114,'Talnagögn | Numerical Data'!$A:$A), _xlfn.XMATCH($A$4,'Talnagögn | Numerical Data'!$1:$1))</f>
        <v>-19.5911765816345</v>
      </c>
      <c r="I114" s="288" cm="1">
        <f t="array" ref="I114">INDEX('Talnagögn | Numerical Data'!$1:$1048576, _xlfn.XMATCH($A114,'Talnagögn | Numerical Data'!$A:$A), _xlfn.XMATCH($A$1,'Talnagögn | Numerical Data'!$1:$1))/INDEX('Talnagögn | Numerical Data'!$1:$1048576, _xlfn.XMATCH($A114,'Talnagögn | Numerical Data'!$A:$A), _xlfn.XMATCH($A$4,'Talnagögn | Numerical Data'!$1:$1))-1</f>
        <v>-2.7516795836077801E-2</v>
      </c>
      <c r="J114" s="304" cm="1">
        <f t="array" ref="J114">INDEX('Talnagögn | Numerical Data'!$1:$1048576, _xlfn.XMATCH($A114,'Talnagögn | Numerical Data'!$A:$A), _xlfn.XMATCH($A$1,'Talnagögn | Numerical Data'!$1:$1))-INDEX('Talnagögn | Numerical Data'!$1:$1048576, _xlfn.XMATCH($A114,'Talnagögn | Numerical Data'!$A:$A), _xlfn.XMATCH($A$3,'Talnagögn | Numerical Data'!$1:$1))</f>
        <v>-18.527752813037978</v>
      </c>
      <c r="K114" s="288" cm="1">
        <f t="array" ref="K114">INDEX('Talnagögn | Numerical Data'!$1:$1048576, _xlfn.XMATCH($A114,'Talnagögn | Numerical Data'!$A:$A), _xlfn.XMATCH($A$1,'Talnagögn | Numerical Data'!$1:$1))/INDEX('Talnagögn | Numerical Data'!$1:$1048576, _xlfn.XMATCH($A114,'Talnagögn | Numerical Data'!$A:$A), _xlfn.XMATCH($A$3,'Talnagögn | Numerical Data'!$1:$1))-1</f>
        <v>-2.6062090687184569E-2</v>
      </c>
      <c r="L114" s="311" cm="1">
        <f t="array" ref="L114">INDEX('Talnagögn | Numerical Data'!$1:$1048576, _xlfn.XMATCH($B114,'Talnagögn | Numerical Data'!$B:$B), _xlfn.XMATCH($B$2,'Talnagögn | Numerical Data'!$1:$1))-INDEX('Talnagögn | Numerical Data'!$1:$1048576, _xlfn.XMATCH($A114,'Talnagögn | Numerical Data'!$B:$B), _xlfn.XMATCH($A$3,'Talnagögn | Numerical Data'!$1:$1))</f>
        <v>-35.334508772875324</v>
      </c>
      <c r="M114" s="288" cm="1">
        <f t="array" ref="M114">INDEX('Talnagögn | Numerical Data'!$1:$1048576, _xlfn.XMATCH($B114,'Talnagögn | Numerical Data'!$B:$B), _xlfn.XMATCH($B$2,'Talnagögn | Numerical Data'!$1:$1))/INDEX('Talnagögn | Numerical Data'!$1:$1048576, _xlfn.XMATCH($A114,'Talnagögn | Numerical Data'!$B:$B), _xlfn.XMATCH($A$3,'Talnagögn | Numerical Data'!$1:$1))-1</f>
        <v>-4.9703338624949911E-2</v>
      </c>
      <c r="N114" s="311" cm="1">
        <f t="array" ref="N114">INDEX('Talnagögn | Numerical Data'!$1:$1048576, _xlfn.XMATCH($C114,'Talnagögn | Numerical Data'!$B:$B), _xlfn.XMATCH($B$2,'Talnagögn | Numerical Data'!$1:$1))-INDEX('Talnagögn | Numerical Data'!$1:$1048576, _xlfn.XMATCH($A114,'Talnagögn | Numerical Data'!$B:$B), _xlfn.XMATCH($A$3,'Talnagögn | Numerical Data'!$1:$1))</f>
        <v>-50.257263395656537</v>
      </c>
      <c r="O114" s="247" cm="1">
        <f t="array" ref="O114">INDEX('Talnagögn | Numerical Data'!$1:$1048576, _xlfn.XMATCH($C114,'Talnagögn | Numerical Data'!$B:$B), _xlfn.XMATCH($B$2,'Talnagögn | Numerical Data'!$1:$1))/INDEX('Talnagögn | Numerical Data'!$1:$1048576, _xlfn.XMATCH($A114,'Talnagögn | Numerical Data'!$B:$B), _xlfn.XMATCH($A$3,'Talnagögn | Numerical Data'!$1:$1))-1</f>
        <v>-7.0694453316843098E-2</v>
      </c>
      <c r="P114" s="248"/>
      <c r="Q114" s="248"/>
      <c r="R114" s="248"/>
      <c r="S114" s="248"/>
      <c r="T114" s="250"/>
      <c r="X114" s="309" t="s">
        <v>130</v>
      </c>
      <c r="Y114" s="304" cm="1">
        <f t="array" ref="Y114">INDEX('Talnagögn | Numerical Data'!$1:$1048576, _xlfn.XMATCH($A114,'Talnagögn | Numerical Data'!$A:$A), _xlfn.XMATCH($A$1,'Talnagögn | Numerical Data'!$1:$1))</f>
        <v>692.38040246203309</v>
      </c>
      <c r="Z114" s="292">
        <f t="shared" si="1"/>
        <v>0.24629554701042061</v>
      </c>
      <c r="AA114" s="311" cm="1">
        <f t="array" ref="AA114">INDEX('Talnagögn | Numerical Data'!$1:$1048576, _xlfn.XMATCH($A114,'Talnagögn | Numerical Data'!$A:$A), _xlfn.XMATCH($A$1,'Talnagögn | Numerical Data'!$1:$1))-INDEX('Talnagögn | Numerical Data'!$1:$1048576, _xlfn.XMATCH($A114,'Talnagögn | Numerical Data'!$A:$A), _xlfn.XMATCH($A$4,'Talnagögn | Numerical Data'!$1:$1))</f>
        <v>-19.5911765816345</v>
      </c>
      <c r="AB114" s="288" cm="1">
        <f t="array" ref="AB114">INDEX('Talnagögn | Numerical Data'!$1:$1048576, _xlfn.XMATCH($A114,'Talnagögn | Numerical Data'!$A:$A), _xlfn.XMATCH($A$1,'Talnagögn | Numerical Data'!$1:$1))/INDEX('Talnagögn | Numerical Data'!$1:$1048576, _xlfn.XMATCH($A114,'Talnagögn | Numerical Data'!$A:$A), _xlfn.XMATCH($A$4,'Talnagögn | Numerical Data'!$1:$1))-1</f>
        <v>-2.7516795836077801E-2</v>
      </c>
      <c r="AC114" s="304" cm="1">
        <f t="array" ref="AC114">INDEX('Talnagögn | Numerical Data'!$1:$1048576, _xlfn.XMATCH($A114,'Talnagögn | Numerical Data'!$A:$A), _xlfn.XMATCH($A$1,'Talnagögn | Numerical Data'!$1:$1))-INDEX('Talnagögn | Numerical Data'!$1:$1048576, _xlfn.XMATCH($A114,'Talnagögn | Numerical Data'!$A:$A), _xlfn.XMATCH($A$3,'Talnagögn | Numerical Data'!$1:$1))</f>
        <v>-18.527752813037978</v>
      </c>
      <c r="AD114" s="288" cm="1">
        <f t="array" ref="AD114">INDEX('Talnagögn | Numerical Data'!$1:$1048576, _xlfn.XMATCH($A114,'Talnagögn | Numerical Data'!$A:$A), _xlfn.XMATCH($A$1,'Talnagögn | Numerical Data'!$1:$1))/INDEX('Talnagögn | Numerical Data'!$1:$1048576, _xlfn.XMATCH($A114,'Talnagögn | Numerical Data'!$A:$A), _xlfn.XMATCH($A$3,'Talnagögn | Numerical Data'!$1:$1))-1</f>
        <v>-2.6062090687184569E-2</v>
      </c>
      <c r="AE114" s="311" cm="1">
        <f t="array" ref="AE114">INDEX('Talnagögn | Numerical Data'!$1:$1048576, _xlfn.XMATCH($B114,'Talnagögn | Numerical Data'!$B:$B), _xlfn.XMATCH($B$2,'Talnagögn | Numerical Data'!$1:$1))-INDEX('Talnagögn | Numerical Data'!$1:$1048576, _xlfn.XMATCH($A114,'Talnagögn | Numerical Data'!$B:$B), _xlfn.XMATCH($A$3,'Talnagögn | Numerical Data'!$1:$1))</f>
        <v>-35.334508772875324</v>
      </c>
      <c r="AF114" s="288" cm="1">
        <f t="array" ref="AF114">INDEX('Talnagögn | Numerical Data'!$1:$1048576, _xlfn.XMATCH($B114,'Talnagögn | Numerical Data'!$B:$B), _xlfn.XMATCH($B$2,'Talnagögn | Numerical Data'!$1:$1))/INDEX('Talnagögn | Numerical Data'!$1:$1048576, _xlfn.XMATCH($A114,'Talnagögn | Numerical Data'!$B:$B), _xlfn.XMATCH($A$3,'Talnagögn | Numerical Data'!$1:$1))-1</f>
        <v>-4.9703338624949911E-2</v>
      </c>
      <c r="AG114" s="311" cm="1">
        <f t="array" ref="AG114">INDEX('Talnagögn | Numerical Data'!$1:$1048576, _xlfn.XMATCH($C114,'Talnagögn | Numerical Data'!$B:$B), _xlfn.XMATCH($B$2,'Talnagögn | Numerical Data'!$1:$1))-INDEX('Talnagögn | Numerical Data'!$1:$1048576, _xlfn.XMATCH($A114,'Talnagögn | Numerical Data'!$B:$B), _xlfn.XMATCH($A$3,'Talnagögn | Numerical Data'!$1:$1))</f>
        <v>-50.257263395656537</v>
      </c>
      <c r="AH114" s="247" cm="1">
        <f t="array" ref="AH114">INDEX('Talnagögn | Numerical Data'!$1:$1048576, _xlfn.XMATCH($C114,'Talnagögn | Numerical Data'!$B:$B), _xlfn.XMATCH($B$2,'Talnagögn | Numerical Data'!$1:$1))/INDEX('Talnagögn | Numerical Data'!$1:$1048576, _xlfn.XMATCH($A114,'Talnagögn | Numerical Data'!$B:$B), _xlfn.XMATCH($A$3,'Talnagögn | Numerical Data'!$1:$1))-1</f>
        <v>-7.0694453316843098E-2</v>
      </c>
    </row>
    <row r="115" spans="1:34" ht="21" customHeight="1" x14ac:dyDescent="0.4">
      <c r="A115" s="51" t="s">
        <v>76</v>
      </c>
      <c r="B115" s="41" t="s">
        <v>411</v>
      </c>
      <c r="C115" s="41" t="s">
        <v>415</v>
      </c>
      <c r="D115" s="41" t="s">
        <v>48</v>
      </c>
      <c r="E115" s="309" t="str">
        <f>'Talnagögn | Numerical Data'!$D$391</f>
        <v>Urðun úrgangs</v>
      </c>
      <c r="F115" s="304" cm="1">
        <f t="array" ref="F115">INDEX('Talnagögn | Numerical Data'!$1:$1048576, _xlfn.XMATCH($A115,'Talnagögn | Numerical Data'!$A:$A), _xlfn.XMATCH($A$1,'Talnagögn | Numerical Data'!$1:$1))</f>
        <v>201.26070771553427</v>
      </c>
      <c r="G115" s="290">
        <f t="shared" si="0"/>
        <v>7.1593037472229809E-2</v>
      </c>
      <c r="H115" s="286" cm="1">
        <f t="array" ref="H115">INDEX('Talnagögn | Numerical Data'!$1:$1048576, _xlfn.XMATCH($A115,'Talnagögn | Numerical Data'!$A:$A), _xlfn.XMATCH($A$1,'Talnagögn | Numerical Data'!$1:$1))-INDEX('Talnagögn | Numerical Data'!$1:$1048576, _xlfn.XMATCH($A115,'Talnagögn | Numerical Data'!$A:$A), _xlfn.XMATCH($A$4,'Talnagögn | Numerical Data'!$1:$1))</f>
        <v>-13.484370920345839</v>
      </c>
      <c r="I115" s="288" cm="1">
        <f t="array" ref="I115">INDEX('Talnagögn | Numerical Data'!$1:$1048576, _xlfn.XMATCH($A115,'Talnagögn | Numerical Data'!$A:$A), _xlfn.XMATCH($A$1,'Talnagögn | Numerical Data'!$1:$1))/INDEX('Talnagögn | Numerical Data'!$1:$1048576, _xlfn.XMATCH($A115,'Talnagögn | Numerical Data'!$A:$A), _xlfn.XMATCH($A$4,'Talnagögn | Numerical Data'!$1:$1))-1</f>
        <v>-6.2792456087945148E-2</v>
      </c>
      <c r="J115" s="304" cm="1">
        <f t="array" ref="J115">INDEX('Talnagögn | Numerical Data'!$1:$1048576, _xlfn.XMATCH($A115,'Talnagögn | Numerical Data'!$A:$A), _xlfn.XMATCH($A$1,'Talnagögn | Numerical Data'!$1:$1))-INDEX('Talnagögn | Numerical Data'!$1:$1048576, _xlfn.XMATCH($A115,'Talnagögn | Numerical Data'!$A:$A), _xlfn.XMATCH($A$3,'Talnagögn | Numerical Data'!$1:$1))</f>
        <v>-82.620029317424695</v>
      </c>
      <c r="K115" s="289" cm="1">
        <f t="array" ref="K115">INDEX('Talnagögn | Numerical Data'!$1:$1048576, _xlfn.XMATCH($A115,'Talnagögn | Numerical Data'!$A:$A), _xlfn.XMATCH($A$1,'Talnagögn | Numerical Data'!$1:$1))/INDEX('Talnagögn | Numerical Data'!$1:$1048576, _xlfn.XMATCH($A115,'Talnagögn | Numerical Data'!$A:$A), _xlfn.XMATCH($A$3,'Talnagögn | Numerical Data'!$1:$1))-1</f>
        <v>-0.29103781461520017</v>
      </c>
      <c r="L115" s="286" cm="1">
        <f t="array" ref="L115">INDEX('Talnagögn | Numerical Data'!$1:$1048576, _xlfn.XMATCH($B115,'Talnagögn | Numerical Data'!$B:$B), _xlfn.XMATCH($B$2,'Talnagögn | Numerical Data'!$1:$1))-INDEX('Talnagögn | Numerical Data'!$1:$1048576, _xlfn.XMATCH($A115,'Talnagögn | Numerical Data'!$B:$B), _xlfn.XMATCH($A$3,'Talnagögn | Numerical Data'!$1:$1))</f>
        <v>-167.61161162258591</v>
      </c>
      <c r="M115" s="315" cm="1">
        <f t="array" ref="M115">INDEX('Talnagögn | Numerical Data'!$1:$1048576, _xlfn.XMATCH($B115,'Talnagögn | Numerical Data'!$B:$B), _xlfn.XMATCH($B$2,'Talnagögn | Numerical Data'!$1:$1))/INDEX('Talnagögn | Numerical Data'!$1:$1048576, _xlfn.XMATCH($A115,'Talnagögn | Numerical Data'!$B:$B), _xlfn.XMATCH($A$3,'Talnagögn | Numerical Data'!$1:$1))-1</f>
        <v>-0.59042967611827057</v>
      </c>
      <c r="N115" s="311" cm="1">
        <f t="array" ref="N115">INDEX('Talnagögn | Numerical Data'!$1:$1048576, _xlfn.XMATCH($C115,'Talnagögn | Numerical Data'!$B:$B), _xlfn.XMATCH($B$2,'Talnagögn | Numerical Data'!$1:$1))-INDEX('Talnagögn | Numerical Data'!$1:$1048576, _xlfn.XMATCH($A115,'Talnagögn | Numerical Data'!$B:$B), _xlfn.XMATCH($A$3,'Talnagögn | Numerical Data'!$1:$1))</f>
        <v>-178.50425011434734</v>
      </c>
      <c r="O115" s="289" cm="1">
        <f t="array" ref="O115">INDEX('Talnagögn | Numerical Data'!$1:$1048576, _xlfn.XMATCH($C115,'Talnagögn | Numerical Data'!$B:$B), _xlfn.XMATCH($B$2,'Talnagögn | Numerical Data'!$1:$1))/INDEX('Talnagögn | Numerical Data'!$1:$1048576, _xlfn.XMATCH($A115,'Talnagögn | Numerical Data'!$B:$B), _xlfn.XMATCH($A$3,'Talnagögn | Numerical Data'!$1:$1))-1</f>
        <v>-0.62880015030263481</v>
      </c>
      <c r="P115" s="248"/>
      <c r="Q115" s="248"/>
      <c r="R115" s="248"/>
      <c r="S115" s="248"/>
      <c r="T115" s="250"/>
      <c r="X115" s="309" t="s">
        <v>146</v>
      </c>
      <c r="Y115" s="304" cm="1">
        <f t="array" ref="Y115">INDEX('Talnagögn | Numerical Data'!$1:$1048576, _xlfn.XMATCH($A115,'Talnagögn | Numerical Data'!$A:$A), _xlfn.XMATCH($A$1,'Talnagögn | Numerical Data'!$1:$1))</f>
        <v>201.26070771553427</v>
      </c>
      <c r="Z115" s="290">
        <f t="shared" si="1"/>
        <v>7.1593037472229809E-2</v>
      </c>
      <c r="AA115" s="286" cm="1">
        <f t="array" ref="AA115">INDEX('Talnagögn | Numerical Data'!$1:$1048576, _xlfn.XMATCH($A115,'Talnagögn | Numerical Data'!$A:$A), _xlfn.XMATCH($A$1,'Talnagögn | Numerical Data'!$1:$1))-INDEX('Talnagögn | Numerical Data'!$1:$1048576, _xlfn.XMATCH($A115,'Talnagögn | Numerical Data'!$A:$A), _xlfn.XMATCH($A$4,'Talnagögn | Numerical Data'!$1:$1))</f>
        <v>-13.484370920345839</v>
      </c>
      <c r="AB115" s="288" cm="1">
        <f t="array" ref="AB115">INDEX('Talnagögn | Numerical Data'!$1:$1048576, _xlfn.XMATCH($A115,'Talnagögn | Numerical Data'!$A:$A), _xlfn.XMATCH($A$1,'Talnagögn | Numerical Data'!$1:$1))/INDEX('Talnagögn | Numerical Data'!$1:$1048576, _xlfn.XMATCH($A115,'Talnagögn | Numerical Data'!$A:$A), _xlfn.XMATCH($A$4,'Talnagögn | Numerical Data'!$1:$1))-1</f>
        <v>-6.2792456087945148E-2</v>
      </c>
      <c r="AC115" s="304" cm="1">
        <f t="array" ref="AC115">INDEX('Talnagögn | Numerical Data'!$1:$1048576, _xlfn.XMATCH($A115,'Talnagögn | Numerical Data'!$A:$A), _xlfn.XMATCH($A$1,'Talnagögn | Numerical Data'!$1:$1))-INDEX('Talnagögn | Numerical Data'!$1:$1048576, _xlfn.XMATCH($A115,'Talnagögn | Numerical Data'!$A:$A), _xlfn.XMATCH($A$3,'Talnagögn | Numerical Data'!$1:$1))</f>
        <v>-82.620029317424695</v>
      </c>
      <c r="AD115" s="289" cm="1">
        <f t="array" ref="AD115">INDEX('Talnagögn | Numerical Data'!$1:$1048576, _xlfn.XMATCH($A115,'Talnagögn | Numerical Data'!$A:$A), _xlfn.XMATCH($A$1,'Talnagögn | Numerical Data'!$1:$1))/INDEX('Talnagögn | Numerical Data'!$1:$1048576, _xlfn.XMATCH($A115,'Talnagögn | Numerical Data'!$A:$A), _xlfn.XMATCH($A$3,'Talnagögn | Numerical Data'!$1:$1))-1</f>
        <v>-0.29103781461520017</v>
      </c>
      <c r="AE115" s="286" cm="1">
        <f t="array" ref="AE115">INDEX('Talnagögn | Numerical Data'!$1:$1048576, _xlfn.XMATCH($B115,'Talnagögn | Numerical Data'!$B:$B), _xlfn.XMATCH($B$2,'Talnagögn | Numerical Data'!$1:$1))-INDEX('Talnagögn | Numerical Data'!$1:$1048576, _xlfn.XMATCH($A115,'Talnagögn | Numerical Data'!$B:$B), _xlfn.XMATCH($A$3,'Talnagögn | Numerical Data'!$1:$1))</f>
        <v>-167.61161162258591</v>
      </c>
      <c r="AF115" s="315" cm="1">
        <f t="array" ref="AF115">INDEX('Talnagögn | Numerical Data'!$1:$1048576, _xlfn.XMATCH($B115,'Talnagögn | Numerical Data'!$B:$B), _xlfn.XMATCH($B$2,'Talnagögn | Numerical Data'!$1:$1))/INDEX('Talnagögn | Numerical Data'!$1:$1048576, _xlfn.XMATCH($A115,'Talnagögn | Numerical Data'!$B:$B), _xlfn.XMATCH($A$3,'Talnagögn | Numerical Data'!$1:$1))-1</f>
        <v>-0.59042967611827057</v>
      </c>
      <c r="AG115" s="311" cm="1">
        <f t="array" ref="AG115">INDEX('Talnagögn | Numerical Data'!$1:$1048576, _xlfn.XMATCH($C115,'Talnagögn | Numerical Data'!$B:$B), _xlfn.XMATCH($B$2,'Talnagögn | Numerical Data'!$1:$1))-INDEX('Talnagögn | Numerical Data'!$1:$1048576, _xlfn.XMATCH($A115,'Talnagögn | Numerical Data'!$B:$B), _xlfn.XMATCH($A$3,'Talnagögn | Numerical Data'!$1:$1))</f>
        <v>-178.50425011434734</v>
      </c>
      <c r="AH115" s="289" cm="1">
        <f t="array" ref="AH115">INDEX('Talnagögn | Numerical Data'!$1:$1048576, _xlfn.XMATCH($C115,'Talnagögn | Numerical Data'!$B:$B), _xlfn.XMATCH($B$2,'Talnagögn | Numerical Data'!$1:$1))/INDEX('Talnagögn | Numerical Data'!$1:$1048576, _xlfn.XMATCH($A115,'Talnagögn | Numerical Data'!$B:$B), _xlfn.XMATCH($A$3,'Talnagögn | Numerical Data'!$1:$1))-1</f>
        <v>-0.62880015030263481</v>
      </c>
    </row>
    <row r="116" spans="1:34" ht="21" customHeight="1" x14ac:dyDescent="0.4">
      <c r="A116" s="51" t="s">
        <v>60</v>
      </c>
      <c r="B116" s="41" t="s">
        <v>367</v>
      </c>
      <c r="C116" s="41" t="s">
        <v>374</v>
      </c>
      <c r="D116" s="41" t="s">
        <v>48</v>
      </c>
      <c r="E116" s="314" t="str">
        <f>'Talnagögn | Numerical Data'!$D$392</f>
        <v>Kælibúnaður (F-gös)</v>
      </c>
      <c r="F116" s="286" cm="1">
        <f t="array" ref="F116">INDEX('Talnagögn | Numerical Data'!$1:$1048576, _xlfn.XMATCH($A116,'Talnagögn | Numerical Data'!$A:$A), _xlfn.XMATCH($A$1,'Talnagögn | Numerical Data'!$1:$1))</f>
        <v>124.61138001256812</v>
      </c>
      <c r="G116" s="290">
        <f t="shared" si="0"/>
        <v>4.4327118293331275E-2</v>
      </c>
      <c r="H116" s="291" cm="1">
        <f t="array" ref="H116">INDEX('Talnagögn | Numerical Data'!$1:$1048576, _xlfn.XMATCH($A116,'Talnagögn | Numerical Data'!$A:$A), _xlfn.XMATCH($A$1,'Talnagögn | Numerical Data'!$1:$1))-INDEX('Talnagögn | Numerical Data'!$1:$1048576, _xlfn.XMATCH($A116,'Talnagögn | Numerical Data'!$A:$A), _xlfn.XMATCH($A$4,'Talnagögn | Numerical Data'!$1:$1))</f>
        <v>-8.6529120490210261</v>
      </c>
      <c r="I116" s="288" cm="1">
        <f t="array" ref="I116">INDEX('Talnagögn | Numerical Data'!$1:$1048576, _xlfn.XMATCH($A116,'Talnagögn | Numerical Data'!$A:$A), _xlfn.XMATCH($A$1,'Talnagögn | Numerical Data'!$1:$1))/INDEX('Talnagögn | Numerical Data'!$1:$1048576, _xlfn.XMATCH($A116,'Talnagögn | Numerical Data'!$A:$A), _xlfn.XMATCH($A$4,'Talnagögn | Numerical Data'!$1:$1))-1</f>
        <v>-6.4930461980183041E-2</v>
      </c>
      <c r="J116" s="304" cm="1">
        <f t="array" ref="J116">INDEX('Talnagögn | Numerical Data'!$1:$1048576, _xlfn.XMATCH($A116,'Talnagögn | Numerical Data'!$A:$A), _xlfn.XMATCH($A$1,'Talnagögn | Numerical Data'!$1:$1))-INDEX('Talnagögn | Numerical Data'!$1:$1048576, _xlfn.XMATCH($A116,'Talnagögn | Numerical Data'!$A:$A), _xlfn.XMATCH($A$3,'Talnagögn | Numerical Data'!$1:$1))</f>
        <v>67.410138606423288</v>
      </c>
      <c r="K116" s="289" cm="1">
        <f t="array" ref="K116">INDEX('Talnagögn | Numerical Data'!$1:$1048576, _xlfn.XMATCH($A116,'Talnagögn | Numerical Data'!$A:$A), _xlfn.XMATCH($A$1,'Talnagögn | Numerical Data'!$1:$1))/INDEX('Talnagögn | Numerical Data'!$1:$1048576, _xlfn.XMATCH($A116,'Talnagögn | Numerical Data'!$A:$A), _xlfn.XMATCH($A$3,'Talnagögn | Numerical Data'!$1:$1))-1</f>
        <v>1.178473350390989</v>
      </c>
      <c r="L116" s="286" cm="1">
        <f t="array" ref="L116">INDEX('Talnagögn | Numerical Data'!$1:$1048576, _xlfn.XMATCH($B116,'Talnagögn | Numerical Data'!$B:$B), _xlfn.XMATCH($B$2,'Talnagögn | Numerical Data'!$1:$1))-INDEX('Talnagögn | Numerical Data'!$1:$1048576, _xlfn.XMATCH($A116,'Talnagögn | Numerical Data'!$B:$B), _xlfn.XMATCH($A$3,'Talnagögn | Numerical Data'!$1:$1))</f>
        <v>-22.028997380415419</v>
      </c>
      <c r="M116" s="315" cm="1">
        <f t="array" ref="M116">INDEX('Talnagögn | Numerical Data'!$1:$1048576, _xlfn.XMATCH($B116,'Talnagögn | Numerical Data'!$B:$B), _xlfn.XMATCH($B$2,'Talnagögn | Numerical Data'!$1:$1))/INDEX('Talnagögn | Numerical Data'!$1:$1048576, _xlfn.XMATCH($A116,'Talnagögn | Numerical Data'!$B:$B), _xlfn.XMATCH($A$3,'Talnagögn | Numerical Data'!$1:$1))-1</f>
        <v>-0.38511397373360079</v>
      </c>
      <c r="N116" s="311" cm="1">
        <f t="array" ref="N116">INDEX('Talnagögn | Numerical Data'!$1:$1048576, _xlfn.XMATCH($C116,'Talnagögn | Numerical Data'!$B:$B), _xlfn.XMATCH($B$2,'Talnagögn | Numerical Data'!$1:$1))-INDEX('Talnagögn | Numerical Data'!$1:$1048576, _xlfn.XMATCH($A116,'Talnagögn | Numerical Data'!$B:$B), _xlfn.XMATCH($A$3,'Talnagögn | Numerical Data'!$1:$1))</f>
        <v>-22.028997380415419</v>
      </c>
      <c r="O116" s="289" cm="1">
        <f t="array" ref="O116">INDEX('Talnagögn | Numerical Data'!$1:$1048576, _xlfn.XMATCH($C116,'Talnagögn | Numerical Data'!$B:$B), _xlfn.XMATCH($B$2,'Talnagögn | Numerical Data'!$1:$1))/INDEX('Talnagögn | Numerical Data'!$1:$1048576, _xlfn.XMATCH($A116,'Talnagögn | Numerical Data'!$B:$B), _xlfn.XMATCH($A$3,'Talnagögn | Numerical Data'!$1:$1))-1</f>
        <v>-0.38511397373360079</v>
      </c>
      <c r="P116" s="248"/>
      <c r="Q116" s="248"/>
      <c r="R116" s="248"/>
      <c r="S116" s="248"/>
      <c r="T116" s="250"/>
      <c r="X116" s="314" t="s">
        <v>142</v>
      </c>
      <c r="Y116" s="286" cm="1">
        <f t="array" ref="Y116">INDEX('Talnagögn | Numerical Data'!$1:$1048576, _xlfn.XMATCH($A116,'Talnagögn | Numerical Data'!$A:$A), _xlfn.XMATCH($A$1,'Talnagögn | Numerical Data'!$1:$1))</f>
        <v>124.61138001256812</v>
      </c>
      <c r="Z116" s="290">
        <f t="shared" si="1"/>
        <v>4.4327118293331275E-2</v>
      </c>
      <c r="AA116" s="291" cm="1">
        <f t="array" ref="AA116">INDEX('Talnagögn | Numerical Data'!$1:$1048576, _xlfn.XMATCH($A116,'Talnagögn | Numerical Data'!$A:$A), _xlfn.XMATCH($A$1,'Talnagögn | Numerical Data'!$1:$1))-INDEX('Talnagögn | Numerical Data'!$1:$1048576, _xlfn.XMATCH($A116,'Talnagögn | Numerical Data'!$A:$A), _xlfn.XMATCH($A$4,'Talnagögn | Numerical Data'!$1:$1))</f>
        <v>-8.6529120490210261</v>
      </c>
      <c r="AB116" s="288" cm="1">
        <f t="array" ref="AB116">INDEX('Talnagögn | Numerical Data'!$1:$1048576, _xlfn.XMATCH($A116,'Talnagögn | Numerical Data'!$A:$A), _xlfn.XMATCH($A$1,'Talnagögn | Numerical Data'!$1:$1))/INDEX('Talnagögn | Numerical Data'!$1:$1048576, _xlfn.XMATCH($A116,'Talnagögn | Numerical Data'!$A:$A), _xlfn.XMATCH($A$4,'Talnagögn | Numerical Data'!$1:$1))-1</f>
        <v>-6.4930461980183041E-2</v>
      </c>
      <c r="AC116" s="304" cm="1">
        <f t="array" ref="AC116">INDEX('Talnagögn | Numerical Data'!$1:$1048576, _xlfn.XMATCH($A116,'Talnagögn | Numerical Data'!$A:$A), _xlfn.XMATCH($A$1,'Talnagögn | Numerical Data'!$1:$1))-INDEX('Talnagögn | Numerical Data'!$1:$1048576, _xlfn.XMATCH($A116,'Talnagögn | Numerical Data'!$A:$A), _xlfn.XMATCH($A$3,'Talnagögn | Numerical Data'!$1:$1))</f>
        <v>67.410138606423288</v>
      </c>
      <c r="AD116" s="289" cm="1">
        <f t="array" ref="AD116">INDEX('Talnagögn | Numerical Data'!$1:$1048576, _xlfn.XMATCH($A116,'Talnagögn | Numerical Data'!$A:$A), _xlfn.XMATCH($A$1,'Talnagögn | Numerical Data'!$1:$1))/INDEX('Talnagögn | Numerical Data'!$1:$1048576, _xlfn.XMATCH($A116,'Talnagögn | Numerical Data'!$A:$A), _xlfn.XMATCH($A$3,'Talnagögn | Numerical Data'!$1:$1))-1</f>
        <v>1.178473350390989</v>
      </c>
      <c r="AE116" s="286" cm="1">
        <f t="array" ref="AE116">INDEX('Talnagögn | Numerical Data'!$1:$1048576, _xlfn.XMATCH($B116,'Talnagögn | Numerical Data'!$B:$B), _xlfn.XMATCH($B$2,'Talnagögn | Numerical Data'!$1:$1))-INDEX('Talnagögn | Numerical Data'!$1:$1048576, _xlfn.XMATCH($A116,'Talnagögn | Numerical Data'!$B:$B), _xlfn.XMATCH($A$3,'Talnagögn | Numerical Data'!$1:$1))</f>
        <v>-22.028997380415419</v>
      </c>
      <c r="AF116" s="315" cm="1">
        <f t="array" ref="AF116">INDEX('Talnagögn | Numerical Data'!$1:$1048576, _xlfn.XMATCH($B116,'Talnagögn | Numerical Data'!$B:$B), _xlfn.XMATCH($B$2,'Talnagögn | Numerical Data'!$1:$1))/INDEX('Talnagögn | Numerical Data'!$1:$1048576, _xlfn.XMATCH($A116,'Talnagögn | Numerical Data'!$B:$B), _xlfn.XMATCH($A$3,'Talnagögn | Numerical Data'!$1:$1))-1</f>
        <v>-0.38511397373360079</v>
      </c>
      <c r="AG116" s="311" cm="1">
        <f t="array" ref="AG116">INDEX('Talnagögn | Numerical Data'!$1:$1048576, _xlfn.XMATCH($C116,'Talnagögn | Numerical Data'!$B:$B), _xlfn.XMATCH($B$2,'Talnagögn | Numerical Data'!$1:$1))-INDEX('Talnagögn | Numerical Data'!$1:$1048576, _xlfn.XMATCH($A116,'Talnagögn | Numerical Data'!$B:$B), _xlfn.XMATCH($A$3,'Talnagögn | Numerical Data'!$1:$1))</f>
        <v>-22.028997380415419</v>
      </c>
      <c r="AH116" s="289" cm="1">
        <f t="array" ref="AH116">INDEX('Talnagögn | Numerical Data'!$1:$1048576, _xlfn.XMATCH($C116,'Talnagögn | Numerical Data'!$B:$B), _xlfn.XMATCH($B$2,'Talnagögn | Numerical Data'!$1:$1))/INDEX('Talnagögn | Numerical Data'!$1:$1048576, _xlfn.XMATCH($A116,'Talnagögn | Numerical Data'!$B:$B), _xlfn.XMATCH($A$3,'Talnagögn | Numerical Data'!$1:$1))-1</f>
        <v>-0.38511397373360079</v>
      </c>
    </row>
    <row r="117" spans="1:34" ht="21" customHeight="1" x14ac:dyDescent="0.4">
      <c r="A117" s="51" t="s">
        <v>55</v>
      </c>
      <c r="B117" s="41" t="s">
        <v>347</v>
      </c>
      <c r="C117" s="41" t="s">
        <v>353</v>
      </c>
      <c r="D117" s="41" t="s">
        <v>48</v>
      </c>
      <c r="E117" s="309" t="str">
        <f>'Talnagögn | Numerical Data'!$D$393</f>
        <v>Jarðvarmavirkjanir</v>
      </c>
      <c r="F117" s="286" cm="1">
        <f t="array" ref="F117">INDEX('Talnagögn | Numerical Data'!$1:$1048576, _xlfn.XMATCH($A117,'Talnagögn | Numerical Data'!$A:$A), _xlfn.XMATCH($A$1,'Talnagögn | Numerical Data'!$1:$1))</f>
        <v>176.69460000000001</v>
      </c>
      <c r="G117" s="290">
        <f t="shared" si="0"/>
        <v>6.2854311020413167E-2</v>
      </c>
      <c r="H117" s="291" cm="1">
        <f t="array" ref="H117">INDEX('Talnagögn | Numerical Data'!$1:$1048576, _xlfn.XMATCH($A117,'Talnagögn | Numerical Data'!$A:$A), _xlfn.XMATCH($A$1,'Talnagögn | Numerical Data'!$1:$1))-INDEX('Talnagögn | Numerical Data'!$1:$1048576, _xlfn.XMATCH($A117,'Talnagögn | Numerical Data'!$A:$A), _xlfn.XMATCH($A$4,'Talnagögn | Numerical Data'!$1:$1))</f>
        <v>-1.4491846135524611</v>
      </c>
      <c r="I117" s="310" cm="1">
        <f t="array" ref="I117">INDEX('Talnagögn | Numerical Data'!$1:$1048576, _xlfn.XMATCH($A117,'Talnagögn | Numerical Data'!$A:$A), _xlfn.XMATCH($A$1,'Talnagögn | Numerical Data'!$1:$1))/INDEX('Talnagögn | Numerical Data'!$1:$1048576, _xlfn.XMATCH($A117,'Talnagögn | Numerical Data'!$A:$A), _xlfn.XMATCH($A$4,'Talnagögn | Numerical Data'!$1:$1))-1</f>
        <v>-8.1349153813936592E-3</v>
      </c>
      <c r="J117" s="304" cm="1">
        <f t="array" ref="J117">INDEX('Talnagögn | Numerical Data'!$1:$1048576, _xlfn.XMATCH($A117,'Talnagögn | Numerical Data'!$A:$A), _xlfn.XMATCH($A$1,'Talnagögn | Numerical Data'!$1:$1))-INDEX('Talnagögn | Numerical Data'!$1:$1048576, _xlfn.XMATCH($A117,'Talnagögn | Numerical Data'!$A:$A), _xlfn.XMATCH($A$3,'Talnagögn | Numerical Data'!$1:$1))</f>
        <v>57.257206693838583</v>
      </c>
      <c r="K117" s="289" cm="1">
        <f t="array" ref="K117">INDEX('Talnagögn | Numerical Data'!$1:$1048576, _xlfn.XMATCH($A117,'Talnagögn | Numerical Data'!$A:$A), _xlfn.XMATCH($A$1,'Talnagögn | Numerical Data'!$1:$1))/INDEX('Talnagögn | Numerical Data'!$1:$1048576, _xlfn.XMATCH($A117,'Talnagögn | Numerical Data'!$A:$A), _xlfn.XMATCH($A$3,'Talnagögn | Numerical Data'!$1:$1))-1</f>
        <v>0.47939096047640262</v>
      </c>
      <c r="L117" s="286" cm="1">
        <f t="array" ref="L117">INDEX('Talnagögn | Numerical Data'!$1:$1048576, _xlfn.XMATCH($B117,'Talnagögn | Numerical Data'!$B:$B), _xlfn.XMATCH($B$2,'Talnagögn | Numerical Data'!$1:$1))-INDEX('Talnagögn | Numerical Data'!$1:$1048576, _xlfn.XMATCH($A117,'Talnagögn | Numerical Data'!$B:$B), _xlfn.XMATCH($A$3,'Talnagögn | Numerical Data'!$1:$1))</f>
        <v>15.408466538775258</v>
      </c>
      <c r="M117" s="315" cm="1">
        <f t="array" ref="M117">INDEX('Talnagögn | Numerical Data'!$1:$1048576, _xlfn.XMATCH($B117,'Talnagögn | Numerical Data'!$B:$B), _xlfn.XMATCH($B$2,'Talnagögn | Numerical Data'!$1:$1))/INDEX('Talnagögn | Numerical Data'!$1:$1048576, _xlfn.XMATCH($A117,'Talnagögn | Numerical Data'!$B:$B), _xlfn.XMATCH($A$3,'Talnagögn | Numerical Data'!$1:$1))-1</f>
        <v>0.12900873095310916</v>
      </c>
      <c r="N117" s="304" cm="1">
        <f t="array" ref="N117">INDEX('Talnagögn | Numerical Data'!$1:$1048576, _xlfn.XMATCH($C117,'Talnagögn | Numerical Data'!$B:$B), _xlfn.XMATCH($B$2,'Talnagögn | Numerical Data'!$1:$1))-INDEX('Talnagögn | Numerical Data'!$1:$1048576, _xlfn.XMATCH($A117,'Talnagögn | Numerical Data'!$B:$B), _xlfn.XMATCH($A$3,'Talnagögn | Numerical Data'!$1:$1))</f>
        <v>15.408466538775258</v>
      </c>
      <c r="O117" s="289" cm="1">
        <f t="array" ref="O117">INDEX('Talnagögn | Numerical Data'!$1:$1048576, _xlfn.XMATCH($C117,'Talnagögn | Numerical Data'!$B:$B), _xlfn.XMATCH($B$2,'Talnagögn | Numerical Data'!$1:$1))/INDEX('Talnagögn | Numerical Data'!$1:$1048576, _xlfn.XMATCH($A117,'Talnagögn | Numerical Data'!$B:$B), _xlfn.XMATCH($A$3,'Talnagögn | Numerical Data'!$1:$1))-1</f>
        <v>0.12900873095310916</v>
      </c>
      <c r="P117" s="248"/>
      <c r="Q117" s="248"/>
      <c r="R117" s="248"/>
      <c r="S117" s="248"/>
      <c r="T117" s="250"/>
      <c r="X117" s="309" t="s">
        <v>144</v>
      </c>
      <c r="Y117" s="286" cm="1">
        <f t="array" ref="Y117">INDEX('Talnagögn | Numerical Data'!$1:$1048576, _xlfn.XMATCH($A117,'Talnagögn | Numerical Data'!$A:$A), _xlfn.XMATCH($A$1,'Talnagögn | Numerical Data'!$1:$1))</f>
        <v>176.69460000000001</v>
      </c>
      <c r="Z117" s="290">
        <f t="shared" si="1"/>
        <v>6.2854311020413167E-2</v>
      </c>
      <c r="AA117" s="291" cm="1">
        <f t="array" ref="AA117">INDEX('Talnagögn | Numerical Data'!$1:$1048576, _xlfn.XMATCH($A117,'Talnagögn | Numerical Data'!$A:$A), _xlfn.XMATCH($A$1,'Talnagögn | Numerical Data'!$1:$1))-INDEX('Talnagögn | Numerical Data'!$1:$1048576, _xlfn.XMATCH($A117,'Talnagögn | Numerical Data'!$A:$A), _xlfn.XMATCH($A$4,'Talnagögn | Numerical Data'!$1:$1))</f>
        <v>-1.4491846135524611</v>
      </c>
      <c r="AB117" s="310" cm="1">
        <f t="array" ref="AB117">INDEX('Talnagögn | Numerical Data'!$1:$1048576, _xlfn.XMATCH($A117,'Talnagögn | Numerical Data'!$A:$A), _xlfn.XMATCH($A$1,'Talnagögn | Numerical Data'!$1:$1))/INDEX('Talnagögn | Numerical Data'!$1:$1048576, _xlfn.XMATCH($A117,'Talnagögn | Numerical Data'!$A:$A), _xlfn.XMATCH($A$4,'Talnagögn | Numerical Data'!$1:$1))-1</f>
        <v>-8.1349153813936592E-3</v>
      </c>
      <c r="AC117" s="304" cm="1">
        <f t="array" ref="AC117">INDEX('Talnagögn | Numerical Data'!$1:$1048576, _xlfn.XMATCH($A117,'Talnagögn | Numerical Data'!$A:$A), _xlfn.XMATCH($A$1,'Talnagögn | Numerical Data'!$1:$1))-INDEX('Talnagögn | Numerical Data'!$1:$1048576, _xlfn.XMATCH($A117,'Talnagögn | Numerical Data'!$A:$A), _xlfn.XMATCH($A$3,'Talnagögn | Numerical Data'!$1:$1))</f>
        <v>57.257206693838583</v>
      </c>
      <c r="AD117" s="289" cm="1">
        <f t="array" ref="AD117">INDEX('Talnagögn | Numerical Data'!$1:$1048576, _xlfn.XMATCH($A117,'Talnagögn | Numerical Data'!$A:$A), _xlfn.XMATCH($A$1,'Talnagögn | Numerical Data'!$1:$1))/INDEX('Talnagögn | Numerical Data'!$1:$1048576, _xlfn.XMATCH($A117,'Talnagögn | Numerical Data'!$A:$A), _xlfn.XMATCH($A$3,'Talnagögn | Numerical Data'!$1:$1))-1</f>
        <v>0.47939096047640262</v>
      </c>
      <c r="AE117" s="286" cm="1">
        <f t="array" ref="AE117">INDEX('Talnagögn | Numerical Data'!$1:$1048576, _xlfn.XMATCH($B117,'Talnagögn | Numerical Data'!$B:$B), _xlfn.XMATCH($B$2,'Talnagögn | Numerical Data'!$1:$1))-INDEX('Talnagögn | Numerical Data'!$1:$1048576, _xlfn.XMATCH($A117,'Talnagögn | Numerical Data'!$B:$B), _xlfn.XMATCH($A$3,'Talnagögn | Numerical Data'!$1:$1))</f>
        <v>15.408466538775258</v>
      </c>
      <c r="AF117" s="315" cm="1">
        <f t="array" ref="AF117">INDEX('Talnagögn | Numerical Data'!$1:$1048576, _xlfn.XMATCH($B117,'Talnagögn | Numerical Data'!$B:$B), _xlfn.XMATCH($B$2,'Talnagögn | Numerical Data'!$1:$1))/INDEX('Talnagögn | Numerical Data'!$1:$1048576, _xlfn.XMATCH($A117,'Talnagögn | Numerical Data'!$B:$B), _xlfn.XMATCH($A$3,'Talnagögn | Numerical Data'!$1:$1))-1</f>
        <v>0.12900873095310916</v>
      </c>
      <c r="AG117" s="304" cm="1">
        <f t="array" ref="AG117">INDEX('Talnagögn | Numerical Data'!$1:$1048576, _xlfn.XMATCH($C117,'Talnagögn | Numerical Data'!$B:$B), _xlfn.XMATCH($B$2,'Talnagögn | Numerical Data'!$1:$1))-INDEX('Talnagögn | Numerical Data'!$1:$1048576, _xlfn.XMATCH($A117,'Talnagögn | Numerical Data'!$B:$B), _xlfn.XMATCH($A$3,'Talnagögn | Numerical Data'!$1:$1))</f>
        <v>15.408466538775258</v>
      </c>
      <c r="AH117" s="289" cm="1">
        <f t="array" ref="AH117">INDEX('Talnagögn | Numerical Data'!$1:$1048576, _xlfn.XMATCH($C117,'Talnagögn | Numerical Data'!$B:$B), _xlfn.XMATCH($B$2,'Talnagögn | Numerical Data'!$1:$1))/INDEX('Talnagögn | Numerical Data'!$1:$1048576, _xlfn.XMATCH($A117,'Talnagögn | Numerical Data'!$B:$B), _xlfn.XMATCH($A$3,'Talnagögn | Numerical Data'!$1:$1))-1</f>
        <v>0.12900873095310916</v>
      </c>
    </row>
    <row r="118" spans="1:34" ht="21" customHeight="1" x14ac:dyDescent="0.4">
      <c r="A118" s="51" t="s">
        <v>95</v>
      </c>
      <c r="B118" s="41" t="s">
        <v>359</v>
      </c>
      <c r="C118" s="41" t="s">
        <v>364</v>
      </c>
      <c r="D118" s="41" t="s">
        <v>48</v>
      </c>
      <c r="E118" s="309" t="str">
        <f>'Talnagögn | Numerical Data'!$D$394</f>
        <v>Vélar og tæki</v>
      </c>
      <c r="F118" s="286" cm="1">
        <f t="array" ref="F118">INDEX('Talnagögn | Numerical Data'!$1:$1048576, _xlfn.XMATCH($A118,'Talnagögn | Numerical Data'!$A:$A), _xlfn.XMATCH($A$1,'Talnagögn | Numerical Data'!$1:$1))</f>
        <v>74.887888616357046</v>
      </c>
      <c r="G118" s="290">
        <f t="shared" si="0"/>
        <v>2.6639335003755427E-2</v>
      </c>
      <c r="H118" s="286" cm="1">
        <f t="array" ref="H118">INDEX('Talnagögn | Numerical Data'!$1:$1048576, _xlfn.XMATCH($A118,'Talnagögn | Numerical Data'!$A:$A), _xlfn.XMATCH($A$1,'Talnagögn | Numerical Data'!$1:$1))-INDEX('Talnagögn | Numerical Data'!$1:$1048576, _xlfn.XMATCH($A118,'Talnagögn | Numerical Data'!$A:$A), _xlfn.XMATCH($A$4,'Talnagögn | Numerical Data'!$1:$1))</f>
        <v>15.433234692825003</v>
      </c>
      <c r="I118" s="315" cm="1">
        <f t="array" ref="I118">INDEX('Talnagögn | Numerical Data'!$1:$1048576, _xlfn.XMATCH($A118,'Talnagögn | Numerical Data'!$A:$A), _xlfn.XMATCH($A$1,'Talnagögn | Numerical Data'!$1:$1))/INDEX('Talnagögn | Numerical Data'!$1:$1048576, _xlfn.XMATCH($A118,'Talnagögn | Numerical Data'!$A:$A), _xlfn.XMATCH($A$4,'Talnagögn | Numerical Data'!$1:$1))-1</f>
        <v>0.25957992645410988</v>
      </c>
      <c r="J118" s="304" cm="1">
        <f t="array" ref="J118">INDEX('Talnagögn | Numerical Data'!$1:$1048576, _xlfn.XMATCH($A118,'Talnagögn | Numerical Data'!$A:$A), _xlfn.XMATCH($A$1,'Talnagögn | Numerical Data'!$1:$1))-INDEX('Talnagögn | Numerical Data'!$1:$1048576, _xlfn.XMATCH($A118,'Talnagögn | Numerical Data'!$A:$A), _xlfn.XMATCH($A$3,'Talnagögn | Numerical Data'!$1:$1))</f>
        <v>-162.00465500113825</v>
      </c>
      <c r="K118" s="289" cm="1">
        <f t="array" ref="K118">INDEX('Talnagögn | Numerical Data'!$1:$1048576, _xlfn.XMATCH($A118,'Talnagögn | Numerical Data'!$A:$A), _xlfn.XMATCH($A$1,'Talnagögn | Numerical Data'!$1:$1))/INDEX('Talnagögn | Numerical Data'!$1:$1048576, _xlfn.XMATCH($A118,'Talnagögn | Numerical Data'!$A:$A), _xlfn.XMATCH($A$3,'Talnagögn | Numerical Data'!$1:$1))-1</f>
        <v>-0.68387401531186764</v>
      </c>
      <c r="L118" s="286" cm="1">
        <f t="array" ref="L118">INDEX('Talnagögn | Numerical Data'!$1:$1048576, _xlfn.XMATCH($B118,'Talnagögn | Numerical Data'!$B:$B), _xlfn.XMATCH($B$2,'Talnagögn | Numerical Data'!$1:$1))-INDEX('Talnagögn | Numerical Data'!$1:$1048576, _xlfn.XMATCH($A118,'Talnagögn | Numerical Data'!$B:$B), _xlfn.XMATCH($A$3,'Talnagögn | Numerical Data'!$1:$1))</f>
        <v>-133.76021791292749</v>
      </c>
      <c r="M118" s="315" cm="1">
        <f t="array" ref="M118">INDEX('Talnagögn | Numerical Data'!$1:$1048576, _xlfn.XMATCH($B118,'Talnagögn | Numerical Data'!$B:$B), _xlfn.XMATCH($B$2,'Talnagögn | Numerical Data'!$1:$1))/INDEX('Talnagögn | Numerical Data'!$1:$1048576, _xlfn.XMATCH($A118,'Talnagögn | Numerical Data'!$B:$B), _xlfn.XMATCH($A$3,'Talnagögn | Numerical Data'!$1:$1))-1</f>
        <v>-0.56464511660150407</v>
      </c>
      <c r="N118" s="304" cm="1">
        <f t="array" ref="N118">INDEX('Talnagögn | Numerical Data'!$1:$1048576, _xlfn.XMATCH($C118,'Talnagögn | Numerical Data'!$B:$B), _xlfn.XMATCH($B$2,'Talnagögn | Numerical Data'!$1:$1))-INDEX('Talnagögn | Numerical Data'!$1:$1048576, _xlfn.XMATCH($A118,'Talnagögn | Numerical Data'!$B:$B), _xlfn.XMATCH($A$3,'Talnagögn | Numerical Data'!$1:$1))</f>
        <v>-133.76021791292749</v>
      </c>
      <c r="O118" s="289" cm="1">
        <f t="array" ref="O118">INDEX('Talnagögn | Numerical Data'!$1:$1048576, _xlfn.XMATCH($C118,'Talnagögn | Numerical Data'!$B:$B), _xlfn.XMATCH($B$2,'Talnagögn | Numerical Data'!$1:$1))/INDEX('Talnagögn | Numerical Data'!$1:$1048576, _xlfn.XMATCH($A118,'Talnagögn | Numerical Data'!$B:$B), _xlfn.XMATCH($A$3,'Talnagögn | Numerical Data'!$1:$1))-1</f>
        <v>-0.56464511660150407</v>
      </c>
      <c r="P118" s="248"/>
      <c r="Q118" s="248"/>
      <c r="R118" s="248"/>
      <c r="S118" s="248"/>
      <c r="T118" s="250"/>
      <c r="X118" s="309" t="s">
        <v>145</v>
      </c>
      <c r="Y118" s="286" cm="1">
        <f t="array" ref="Y118">INDEX('Talnagögn | Numerical Data'!$1:$1048576, _xlfn.XMATCH($A118,'Talnagögn | Numerical Data'!$A:$A), _xlfn.XMATCH($A$1,'Talnagögn | Numerical Data'!$1:$1))</f>
        <v>74.887888616357046</v>
      </c>
      <c r="Z118" s="290">
        <f t="shared" si="1"/>
        <v>2.6639335003755427E-2</v>
      </c>
      <c r="AA118" s="286" cm="1">
        <f t="array" ref="AA118">INDEX('Talnagögn | Numerical Data'!$1:$1048576, _xlfn.XMATCH($A118,'Talnagögn | Numerical Data'!$A:$A), _xlfn.XMATCH($A$1,'Talnagögn | Numerical Data'!$1:$1))-INDEX('Talnagögn | Numerical Data'!$1:$1048576, _xlfn.XMATCH($A118,'Talnagögn | Numerical Data'!$A:$A), _xlfn.XMATCH($A$4,'Talnagögn | Numerical Data'!$1:$1))</f>
        <v>15.433234692825003</v>
      </c>
      <c r="AB118" s="315" cm="1">
        <f t="array" ref="AB118">INDEX('Talnagögn | Numerical Data'!$1:$1048576, _xlfn.XMATCH($A118,'Talnagögn | Numerical Data'!$A:$A), _xlfn.XMATCH($A$1,'Talnagögn | Numerical Data'!$1:$1))/INDEX('Talnagögn | Numerical Data'!$1:$1048576, _xlfn.XMATCH($A118,'Talnagögn | Numerical Data'!$A:$A), _xlfn.XMATCH($A$4,'Talnagögn | Numerical Data'!$1:$1))-1</f>
        <v>0.25957992645410988</v>
      </c>
      <c r="AC118" s="304" cm="1">
        <f t="array" ref="AC118">INDEX('Talnagögn | Numerical Data'!$1:$1048576, _xlfn.XMATCH($A118,'Talnagögn | Numerical Data'!$A:$A), _xlfn.XMATCH($A$1,'Talnagögn | Numerical Data'!$1:$1))-INDEX('Talnagögn | Numerical Data'!$1:$1048576, _xlfn.XMATCH($A118,'Talnagögn | Numerical Data'!$A:$A), _xlfn.XMATCH($A$3,'Talnagögn | Numerical Data'!$1:$1))</f>
        <v>-162.00465500113825</v>
      </c>
      <c r="AD118" s="289" cm="1">
        <f t="array" ref="AD118">INDEX('Talnagögn | Numerical Data'!$1:$1048576, _xlfn.XMATCH($A118,'Talnagögn | Numerical Data'!$A:$A), _xlfn.XMATCH($A$1,'Talnagögn | Numerical Data'!$1:$1))/INDEX('Talnagögn | Numerical Data'!$1:$1048576, _xlfn.XMATCH($A118,'Talnagögn | Numerical Data'!$A:$A), _xlfn.XMATCH($A$3,'Talnagögn | Numerical Data'!$1:$1))-1</f>
        <v>-0.68387401531186764</v>
      </c>
      <c r="AE118" s="286" cm="1">
        <f t="array" ref="AE118">INDEX('Talnagögn | Numerical Data'!$1:$1048576, _xlfn.XMATCH($B118,'Talnagögn | Numerical Data'!$B:$B), _xlfn.XMATCH($B$2,'Talnagögn | Numerical Data'!$1:$1))-INDEX('Talnagögn | Numerical Data'!$1:$1048576, _xlfn.XMATCH($A118,'Talnagögn | Numerical Data'!$B:$B), _xlfn.XMATCH($A$3,'Talnagögn | Numerical Data'!$1:$1))</f>
        <v>-133.76021791292749</v>
      </c>
      <c r="AF118" s="315" cm="1">
        <f t="array" ref="AF118">INDEX('Talnagögn | Numerical Data'!$1:$1048576, _xlfn.XMATCH($B118,'Talnagögn | Numerical Data'!$B:$B), _xlfn.XMATCH($B$2,'Talnagögn | Numerical Data'!$1:$1))/INDEX('Talnagögn | Numerical Data'!$1:$1048576, _xlfn.XMATCH($A118,'Talnagögn | Numerical Data'!$B:$B), _xlfn.XMATCH($A$3,'Talnagögn | Numerical Data'!$1:$1))-1</f>
        <v>-0.56464511660150407</v>
      </c>
      <c r="AG118" s="304" cm="1">
        <f t="array" ref="AG118">INDEX('Talnagögn | Numerical Data'!$1:$1048576, _xlfn.XMATCH($C118,'Talnagögn | Numerical Data'!$B:$B), _xlfn.XMATCH($B$2,'Talnagögn | Numerical Data'!$1:$1))-INDEX('Talnagögn | Numerical Data'!$1:$1048576, _xlfn.XMATCH($A118,'Talnagögn | Numerical Data'!$B:$B), _xlfn.XMATCH($A$3,'Talnagögn | Numerical Data'!$1:$1))</f>
        <v>-133.76021791292749</v>
      </c>
      <c r="AH118" s="289" cm="1">
        <f t="array" ref="AH118">INDEX('Talnagögn | Numerical Data'!$1:$1048576, _xlfn.XMATCH($C118,'Talnagögn | Numerical Data'!$B:$B), _xlfn.XMATCH($B$2,'Talnagögn | Numerical Data'!$1:$1))/INDEX('Talnagögn | Numerical Data'!$1:$1048576, _xlfn.XMATCH($A118,'Talnagögn | Numerical Data'!$B:$B), _xlfn.XMATCH($A$3,'Talnagögn | Numerical Data'!$1:$1))-1</f>
        <v>-0.56464511660150407</v>
      </c>
    </row>
    <row r="119" spans="1:34" ht="21" customHeight="1" x14ac:dyDescent="0.4">
      <c r="A119" s="51" t="s">
        <v>96</v>
      </c>
      <c r="B119" s="41" t="s">
        <v>475</v>
      </c>
      <c r="C119" s="41" t="s">
        <v>476</v>
      </c>
      <c r="D119" s="41" t="s">
        <v>48</v>
      </c>
      <c r="E119" s="316" t="str">
        <f>'Talnagögn | Numerical Data'!$D$398</f>
        <v>Önnur losun</v>
      </c>
      <c r="F119" s="256" cm="1">
        <f t="array" ref="F119">INDEX('Talnagögn | Numerical Data'!$1:$1048576, _xlfn.XMATCH($A119,'Talnagögn | Numerical Data'!$A:$A), _xlfn.XMATCH($A$1,'Talnagögn | Numerical Data'!$1:$1))</f>
        <v>134.7220972258574</v>
      </c>
      <c r="G119" s="317">
        <f t="shared" si="0"/>
        <v>4.7923731683686889E-2</v>
      </c>
      <c r="H119" s="256" cm="1">
        <f t="array" ref="H119">INDEX('Talnagögn | Numerical Data'!$1:$1048576, _xlfn.XMATCH($A119,'Talnagögn | Numerical Data'!$A:$A), _xlfn.XMATCH($A$1,'Talnagögn | Numerical Data'!$1:$1))-INDEX('Talnagögn | Numerical Data'!$1:$1048576, _xlfn.XMATCH($A119,'Talnagögn | Numerical Data'!$A:$A), _xlfn.XMATCH($A$4,'Talnagögn | Numerical Data'!$1:$1))</f>
        <v>-43.739400128790749</v>
      </c>
      <c r="I119" s="318" cm="1">
        <f t="array" ref="I119">INDEX('Talnagögn | Numerical Data'!$1:$1048576, _xlfn.XMATCH($A119,'Talnagögn | Numerical Data'!$A:$A), _xlfn.XMATCH($A$1,'Talnagögn | Numerical Data'!$1:$1))/INDEX('Talnagögn | Numerical Data'!$1:$1048576, _xlfn.XMATCH($A119,'Talnagögn | Numerical Data'!$A:$A), _xlfn.XMATCH($A$4,'Talnagögn | Numerical Data'!$1:$1))-1</f>
        <v>-0.24509152269337675</v>
      </c>
      <c r="J119" s="256" cm="1">
        <f t="array" ref="J119">INDEX('Talnagögn | Numerical Data'!$1:$1048576, _xlfn.XMATCH($A119,'Talnagögn | Numerical Data'!$A:$A), _xlfn.XMATCH($A$1,'Talnagögn | Numerical Data'!$1:$1))-INDEX('Talnagögn | Numerical Data'!$1:$1048576, _xlfn.XMATCH($A119,'Talnagögn | Numerical Data'!$A:$A), _xlfn.XMATCH($A$3,'Talnagögn | Numerical Data'!$1:$1))</f>
        <v>-189.65926704756657</v>
      </c>
      <c r="K119" s="259" cm="1">
        <f t="array" ref="K119">INDEX('Talnagögn | Numerical Data'!$1:$1048576, _xlfn.XMATCH($A119,'Talnagögn | Numerical Data'!$A:$A), _xlfn.XMATCH($A$1,'Talnagögn | Numerical Data'!$1:$1))/INDEX('Talnagögn | Numerical Data'!$1:$1048576, _xlfn.XMATCH($A119,'Talnagögn | Numerical Data'!$A:$A), _xlfn.XMATCH($A$3,'Talnagögn | Numerical Data'!$1:$1))-1</f>
        <v>-0.58467991055029001</v>
      </c>
      <c r="L119" s="256" cm="1">
        <f t="array" ref="L119">INDEX('Talnagögn | Numerical Data'!$1:$1048576, _xlfn.XMATCH($B119,'Talnagögn | Numerical Data'!$B:$B), _xlfn.XMATCH($B$2,'Talnagögn | Numerical Data'!$1:$1))-INDEX('Talnagögn | Numerical Data'!$1:$1048576, _xlfn.XMATCH($A119,'Talnagögn | Numerical Data'!$B:$B), _xlfn.XMATCH($A$3,'Talnagögn | Numerical Data'!$1:$1))</f>
        <v>-195.47326954609571</v>
      </c>
      <c r="M119" s="318" cm="1">
        <f t="array" ref="M119">INDEX('Talnagögn | Numerical Data'!$1:$1048576, _xlfn.XMATCH($B119,'Talnagögn | Numerical Data'!$B:$B), _xlfn.XMATCH($B$2,'Talnagögn | Numerical Data'!$1:$1))/INDEX('Talnagögn | Numerical Data'!$1:$1048576, _xlfn.XMATCH($A119,'Talnagögn | Numerical Data'!$B:$B), _xlfn.XMATCH($A$3,'Talnagögn | Numerical Data'!$1:$1))-1</f>
        <v>-0.60260326601663072</v>
      </c>
      <c r="N119" s="319" cm="1">
        <f t="array" ref="N119">INDEX('Talnagögn | Numerical Data'!$1:$1048576, _xlfn.XMATCH($C119,'Talnagögn | Numerical Data'!$B:$B), _xlfn.XMATCH($B$2,'Talnagögn | Numerical Data'!$1:$1))-INDEX('Talnagögn | Numerical Data'!$1:$1048576, _xlfn.XMATCH($A119,'Talnagögn | Numerical Data'!$B:$B), _xlfn.XMATCH($A$3,'Talnagögn | Numerical Data'!$1:$1))</f>
        <v>-193.64029444003654</v>
      </c>
      <c r="O119" s="259" cm="1">
        <f t="array" ref="O119">INDEX('Talnagögn | Numerical Data'!$1:$1048576, _xlfn.XMATCH($C119,'Talnagögn | Numerical Data'!$B:$B), _xlfn.XMATCH($B$2,'Talnagögn | Numerical Data'!$1:$1))/INDEX('Talnagögn | Numerical Data'!$1:$1048576, _xlfn.XMATCH($A119,'Talnagögn | Numerical Data'!$B:$B), _xlfn.XMATCH($A$3,'Talnagögn | Numerical Data'!$1:$1))-1</f>
        <v>-0.59695258657589034</v>
      </c>
      <c r="P119" s="248"/>
      <c r="Q119" s="248"/>
      <c r="R119" s="248"/>
      <c r="S119" s="248"/>
      <c r="T119" s="250"/>
      <c r="X119" s="316" t="s">
        <v>143</v>
      </c>
      <c r="Y119" s="256" cm="1">
        <f t="array" ref="Y119">INDEX('Talnagögn | Numerical Data'!$1:$1048576, _xlfn.XMATCH($A119,'Talnagögn | Numerical Data'!$A:$A), _xlfn.XMATCH($A$1,'Talnagögn | Numerical Data'!$1:$1))</f>
        <v>134.7220972258574</v>
      </c>
      <c r="Z119" s="317">
        <f t="shared" si="1"/>
        <v>4.7923731683686889E-2</v>
      </c>
      <c r="AA119" s="256" cm="1">
        <f t="array" ref="AA119">INDEX('Talnagögn | Numerical Data'!$1:$1048576, _xlfn.XMATCH($A119,'Talnagögn | Numerical Data'!$A:$A), _xlfn.XMATCH($A$1,'Talnagögn | Numerical Data'!$1:$1))-INDEX('Talnagögn | Numerical Data'!$1:$1048576, _xlfn.XMATCH($A119,'Talnagögn | Numerical Data'!$A:$A), _xlfn.XMATCH($A$4,'Talnagögn | Numerical Data'!$1:$1))</f>
        <v>-43.739400128790749</v>
      </c>
      <c r="AB119" s="318" cm="1">
        <f t="array" ref="AB119">INDEX('Talnagögn | Numerical Data'!$1:$1048576, _xlfn.XMATCH($A119,'Talnagögn | Numerical Data'!$A:$A), _xlfn.XMATCH($A$1,'Talnagögn | Numerical Data'!$1:$1))/INDEX('Talnagögn | Numerical Data'!$1:$1048576, _xlfn.XMATCH($A119,'Talnagögn | Numerical Data'!$A:$A), _xlfn.XMATCH($A$4,'Talnagögn | Numerical Data'!$1:$1))-1</f>
        <v>-0.24509152269337675</v>
      </c>
      <c r="AC119" s="256" cm="1">
        <f t="array" ref="AC119">INDEX('Talnagögn | Numerical Data'!$1:$1048576, _xlfn.XMATCH($A119,'Talnagögn | Numerical Data'!$A:$A), _xlfn.XMATCH($A$1,'Talnagögn | Numerical Data'!$1:$1))-INDEX('Talnagögn | Numerical Data'!$1:$1048576, _xlfn.XMATCH($A119,'Talnagögn | Numerical Data'!$A:$A), _xlfn.XMATCH($A$3,'Talnagögn | Numerical Data'!$1:$1))</f>
        <v>-189.65926704756657</v>
      </c>
      <c r="AD119" s="259" cm="1">
        <f t="array" ref="AD119">INDEX('Talnagögn | Numerical Data'!$1:$1048576, _xlfn.XMATCH($A119,'Talnagögn | Numerical Data'!$A:$A), _xlfn.XMATCH($A$1,'Talnagögn | Numerical Data'!$1:$1))/INDEX('Talnagögn | Numerical Data'!$1:$1048576, _xlfn.XMATCH($A119,'Talnagögn | Numerical Data'!$A:$A), _xlfn.XMATCH($A$3,'Talnagögn | Numerical Data'!$1:$1))-1</f>
        <v>-0.58467991055029001</v>
      </c>
      <c r="AE119" s="256" cm="1">
        <f t="array" ref="AE119">INDEX('Talnagögn | Numerical Data'!$1:$1048576, _xlfn.XMATCH($B119,'Talnagögn | Numerical Data'!$B:$B), _xlfn.XMATCH($B$2,'Talnagögn | Numerical Data'!$1:$1))-INDEX('Talnagögn | Numerical Data'!$1:$1048576, _xlfn.XMATCH($A119,'Talnagögn | Numerical Data'!$B:$B), _xlfn.XMATCH($A$3,'Talnagögn | Numerical Data'!$1:$1))</f>
        <v>-195.47326954609571</v>
      </c>
      <c r="AF119" s="318" cm="1">
        <f t="array" ref="AF119">INDEX('Talnagögn | Numerical Data'!$1:$1048576, _xlfn.XMATCH($B119,'Talnagögn | Numerical Data'!$B:$B), _xlfn.XMATCH($B$2,'Talnagögn | Numerical Data'!$1:$1))/INDEX('Talnagögn | Numerical Data'!$1:$1048576, _xlfn.XMATCH($A119,'Talnagögn | Numerical Data'!$B:$B), _xlfn.XMATCH($A$3,'Talnagögn | Numerical Data'!$1:$1))-1</f>
        <v>-0.60260326601663072</v>
      </c>
      <c r="AG119" s="319" cm="1">
        <f t="array" ref="AG119">INDEX('Talnagögn | Numerical Data'!$1:$1048576, _xlfn.XMATCH($C119,'Talnagögn | Numerical Data'!$B:$B), _xlfn.XMATCH($B$2,'Talnagögn | Numerical Data'!$1:$1))-INDEX('Talnagögn | Numerical Data'!$1:$1048576, _xlfn.XMATCH($A119,'Talnagögn | Numerical Data'!$B:$B), _xlfn.XMATCH($A$3,'Talnagögn | Numerical Data'!$1:$1))</f>
        <v>-193.64029444003654</v>
      </c>
      <c r="AH119" s="259" cm="1">
        <f t="array" ref="AH119">INDEX('Talnagögn | Numerical Data'!$1:$1048576, _xlfn.XMATCH($C119,'Talnagögn | Numerical Data'!$B:$B), _xlfn.XMATCH($B$2,'Talnagögn | Numerical Data'!$1:$1))/INDEX('Talnagögn | Numerical Data'!$1:$1048576, _xlfn.XMATCH($A119,'Talnagögn | Numerical Data'!$B:$B), _xlfn.XMATCH($A$3,'Talnagögn | Numerical Data'!$1:$1))-1</f>
        <v>-0.59695258657589034</v>
      </c>
    </row>
    <row r="120" spans="1:34" s="12" customFormat="1" ht="30" customHeight="1" x14ac:dyDescent="0.4">
      <c r="A120" s="111" t="s">
        <v>227</v>
      </c>
      <c r="B120" s="245" t="s">
        <v>441</v>
      </c>
      <c r="C120" s="245" t="s">
        <v>440</v>
      </c>
      <c r="D120" s="41" t="s">
        <v>48</v>
      </c>
      <c r="E120" s="320" t="s">
        <v>292</v>
      </c>
      <c r="F120" s="321" cm="1">
        <f t="array" ref="F120">INDEX('Talnagögn | Numerical Data'!$1:$1048576, _xlfn.XMATCH($A120,'Talnagögn | Numerical Data'!$A:$A), _xlfn.XMATCH($A$1,'Talnagögn | Numerical Data'!$1:$1))</f>
        <v>2811.1771035500651</v>
      </c>
      <c r="G120" s="322">
        <f>SUM(G112:G119)</f>
        <v>1</v>
      </c>
      <c r="H120" s="321" cm="1">
        <f t="array" ref="H120">INDEX('Talnagögn | Numerical Data'!$1:$1048576, _xlfn.XMATCH($A120,'Talnagögn | Numerical Data'!$A:$A), _xlfn.XMATCH($A$1,'Talnagögn | Numerical Data'!$1:$1))-INDEX('Talnagögn | Numerical Data'!$1:$1048576, _xlfn.XMATCH($A120,'Talnagögn | Numerical Data'!$A:$A), _xlfn.XMATCH($A$4,'Talnagögn | Numerical Data'!$1:$1))</f>
        <v>-71.376467297748604</v>
      </c>
      <c r="I120" s="297" cm="1">
        <f t="array" ref="I120">INDEX('Talnagögn | Numerical Data'!$1:$1048576, _xlfn.XMATCH($A120,'Talnagögn | Numerical Data'!$A:$A), _xlfn.XMATCH($A$1,'Talnagögn | Numerical Data'!$1:$1))/INDEX('Talnagögn | Numerical Data'!$1:$1048576, _xlfn.XMATCH($A120,'Talnagögn | Numerical Data'!$A:$A), _xlfn.XMATCH($A$4,'Talnagögn | Numerical Data'!$1:$1))-1</f>
        <v>-2.4761540607467492E-2</v>
      </c>
      <c r="J120" s="304" cm="1">
        <f t="array" ref="J120">INDEX('Talnagögn | Numerical Data'!$1:$1048576, _xlfn.XMATCH($A120,'Talnagögn | Numerical Data'!$A:$A), _xlfn.XMATCH($A$1,'Talnagögn | Numerical Data'!$1:$1))-INDEX('Talnagögn | Numerical Data'!$1:$1048576, _xlfn.XMATCH($A120,'Talnagögn | Numerical Data'!$A:$A), _xlfn.XMATCH($A$3,'Talnagögn | Numerical Data'!$1:$1))</f>
        <v>-438.78730507770206</v>
      </c>
      <c r="K120" s="270" cm="1">
        <f t="array" ref="K120">INDEX('Talnagögn | Numerical Data'!$1:$1048576, _xlfn.XMATCH($A120,'Talnagögn | Numerical Data'!$A:$A), _xlfn.XMATCH($A$1,'Talnagögn | Numerical Data'!$1:$1))/INDEX('Talnagögn | Numerical Data'!$1:$1048576, _xlfn.XMATCH($A120,'Talnagögn | Numerical Data'!$A:$A), _xlfn.XMATCH($A$3,'Talnagögn | Numerical Data'!$1:$1))-1</f>
        <v>-0.13501295703818839</v>
      </c>
      <c r="L120" s="321" cm="1">
        <f t="array" ref="L120">INDEX('Talnagögn | Numerical Data'!$1:$1048576, _xlfn.XMATCH($B120,'Talnagögn | Numerical Data'!$B:$B), _xlfn.XMATCH($B$2,'Talnagögn | Numerical Data'!$1:$1))-INDEX('Talnagögn | Numerical Data'!$1:$1048576, _xlfn.XMATCH($A120,'Talnagögn | Numerical Data'!$B:$B), _xlfn.XMATCH($A$3,'Talnagögn | Numerical Data'!$1:$1))</f>
        <v>-749.79492998709657</v>
      </c>
      <c r="M120" s="838" cm="1">
        <f t="array" ref="M120">INDEX('Talnagögn | Numerical Data'!$1:$1048576, _xlfn.XMATCH($B120,'Talnagögn | Numerical Data'!$B:$B), _xlfn.XMATCH($B$2,'Talnagögn | Numerical Data'!$1:$1))/INDEX('Talnagögn | Numerical Data'!$1:$1048576, _xlfn.XMATCH($A120,'Talnagögn | Numerical Data'!$B:$B), _xlfn.XMATCH($A$3,'Talnagögn | Numerical Data'!$1:$1))-1</f>
        <v>-0.23070865883841563</v>
      </c>
      <c r="N120" s="323" cm="1">
        <f t="array" ref="N120">INDEX('Talnagögn | Numerical Data'!$1:$1048576, _xlfn.XMATCH($C120,'Talnagögn | Numerical Data'!$B:$B), _xlfn.XMATCH($B$2,'Talnagögn | Numerical Data'!$1:$1))-INDEX('Talnagögn | Numerical Data'!$1:$1048576, _xlfn.XMATCH($A120,'Talnagögn | Numerical Data'!$B:$B), _xlfn.XMATCH($A$3,'Talnagögn | Numerical Data'!$1:$1))</f>
        <v>-984.48151903619373</v>
      </c>
      <c r="O120" s="270" cm="1">
        <f t="array" ref="O120">INDEX('Talnagögn | Numerical Data'!$1:$1048576, _xlfn.XMATCH($C120,'Talnagögn | Numerical Data'!$B:$B), _xlfn.XMATCH($B$2,'Talnagögn | Numerical Data'!$1:$1))/INDEX('Talnagögn | Numerical Data'!$1:$1048576, _xlfn.XMATCH($A120,'Talnagögn | Numerical Data'!$B:$B), _xlfn.XMATCH($A$3,'Talnagögn | Numerical Data'!$1:$1))-1</f>
        <v>-0.3029207078153423</v>
      </c>
      <c r="P120" s="248"/>
      <c r="Q120" s="248"/>
      <c r="R120" s="248"/>
      <c r="S120" s="248"/>
      <c r="T120" s="250"/>
      <c r="V120" s="299"/>
      <c r="X120" s="324" t="s">
        <v>293</v>
      </c>
      <c r="Y120" s="321" cm="1">
        <f t="array" ref="Y120">INDEX('Talnagögn | Numerical Data'!$1:$1048576, _xlfn.XMATCH($A120,'Talnagögn | Numerical Data'!$A:$A), _xlfn.XMATCH($A$1,'Talnagögn | Numerical Data'!$1:$1))</f>
        <v>2811.1771035500651</v>
      </c>
      <c r="Z120" s="322">
        <f>SUM(Z112:Z119)</f>
        <v>1</v>
      </c>
      <c r="AA120" s="321" cm="1">
        <f t="array" ref="AA120">INDEX('Talnagögn | Numerical Data'!$1:$1048576, _xlfn.XMATCH($A120,'Talnagögn | Numerical Data'!$A:$A), _xlfn.XMATCH($A$1,'Talnagögn | Numerical Data'!$1:$1))-INDEX('Talnagögn | Numerical Data'!$1:$1048576, _xlfn.XMATCH($A120,'Talnagögn | Numerical Data'!$A:$A), _xlfn.XMATCH($A$4,'Talnagögn | Numerical Data'!$1:$1))</f>
        <v>-71.376467297748604</v>
      </c>
      <c r="AB120" s="297" cm="1">
        <f t="array" ref="AB120">INDEX('Talnagögn | Numerical Data'!$1:$1048576, _xlfn.XMATCH($A120,'Talnagögn | Numerical Data'!$A:$A), _xlfn.XMATCH($A$1,'Talnagögn | Numerical Data'!$1:$1))/INDEX('Talnagögn | Numerical Data'!$1:$1048576, _xlfn.XMATCH($A120,'Talnagögn | Numerical Data'!$A:$A), _xlfn.XMATCH($A$4,'Talnagögn | Numerical Data'!$1:$1))-1</f>
        <v>-2.4761540607467492E-2</v>
      </c>
      <c r="AC120" s="304" cm="1">
        <f t="array" ref="AC120">INDEX('Talnagögn | Numerical Data'!$1:$1048576, _xlfn.XMATCH($A120,'Talnagögn | Numerical Data'!$A:$A), _xlfn.XMATCH($A$1,'Talnagögn | Numerical Data'!$1:$1))-INDEX('Talnagögn | Numerical Data'!$1:$1048576, _xlfn.XMATCH($A120,'Talnagögn | Numerical Data'!$A:$A), _xlfn.XMATCH($A$3,'Talnagögn | Numerical Data'!$1:$1))</f>
        <v>-438.78730507770206</v>
      </c>
      <c r="AD120" s="270" cm="1">
        <f t="array" ref="AD120">INDEX('Talnagögn | Numerical Data'!$1:$1048576, _xlfn.XMATCH($A120,'Talnagögn | Numerical Data'!$A:$A), _xlfn.XMATCH($A$1,'Talnagögn | Numerical Data'!$1:$1))/INDEX('Talnagögn | Numerical Data'!$1:$1048576, _xlfn.XMATCH($A120,'Talnagögn | Numerical Data'!$A:$A), _xlfn.XMATCH($A$3,'Talnagögn | Numerical Data'!$1:$1))-1</f>
        <v>-0.13501295703818839</v>
      </c>
      <c r="AE120" s="321" cm="1">
        <f t="array" ref="AE120">INDEX('Talnagögn | Numerical Data'!$1:$1048576, _xlfn.XMATCH($B120,'Talnagögn | Numerical Data'!$B:$B), _xlfn.XMATCH($B$2,'Talnagögn | Numerical Data'!$1:$1))-INDEX('Talnagögn | Numerical Data'!$1:$1048576, _xlfn.XMATCH($A120,'Talnagögn | Numerical Data'!$B:$B), _xlfn.XMATCH($A$3,'Talnagögn | Numerical Data'!$1:$1))</f>
        <v>-749.79492998709657</v>
      </c>
      <c r="AF120" s="838" cm="1">
        <f t="array" ref="AF120">INDEX('Talnagögn | Numerical Data'!$1:$1048576, _xlfn.XMATCH($B120,'Talnagögn | Numerical Data'!$B:$B), _xlfn.XMATCH($B$2,'Talnagögn | Numerical Data'!$1:$1))/INDEX('Talnagögn | Numerical Data'!$1:$1048576, _xlfn.XMATCH($A120,'Talnagögn | Numerical Data'!$B:$B), _xlfn.XMATCH($A$3,'Talnagögn | Numerical Data'!$1:$1))-1</f>
        <v>-0.23070865883841563</v>
      </c>
      <c r="AG120" s="323" cm="1">
        <f t="array" ref="AG120">INDEX('Talnagögn | Numerical Data'!$1:$1048576, _xlfn.XMATCH($C120,'Talnagögn | Numerical Data'!$B:$B), _xlfn.XMATCH($B$2,'Talnagögn | Numerical Data'!$1:$1))-INDEX('Talnagögn | Numerical Data'!$1:$1048576, _xlfn.XMATCH($A120,'Talnagögn | Numerical Data'!$B:$B), _xlfn.XMATCH($A$3,'Talnagögn | Numerical Data'!$1:$1))</f>
        <v>-984.48151903619373</v>
      </c>
      <c r="AH120" s="270" cm="1">
        <f t="array" ref="AH120">INDEX('Talnagögn | Numerical Data'!$1:$1048576, _xlfn.XMATCH($C120,'Talnagögn | Numerical Data'!$B:$B), _xlfn.XMATCH($B$2,'Talnagögn | Numerical Data'!$1:$1))/INDEX('Talnagögn | Numerical Data'!$1:$1048576, _xlfn.XMATCH($A120,'Talnagögn | Numerical Data'!$B:$B), _xlfn.XMATCH($A$3,'Talnagögn | Numerical Data'!$1:$1))-1</f>
        <v>-0.3029207078153423</v>
      </c>
    </row>
    <row r="121" spans="1:34" s="12" customFormat="1" ht="30" customHeight="1" x14ac:dyDescent="0.4">
      <c r="A121" s="111" t="s">
        <v>97</v>
      </c>
      <c r="B121" s="51" t="s">
        <v>48</v>
      </c>
      <c r="C121" s="111"/>
      <c r="D121" s="41" t="s">
        <v>48</v>
      </c>
      <c r="E121" s="301" t="s">
        <v>301</v>
      </c>
      <c r="F121" s="256" t="s">
        <v>223</v>
      </c>
      <c r="G121" s="325" t="s">
        <v>223</v>
      </c>
      <c r="H121" s="256" t="s">
        <v>223</v>
      </c>
      <c r="I121" s="325" t="s">
        <v>223</v>
      </c>
      <c r="J121" s="326" cm="1">
        <f t="array" ref="J121">INDEX('Talnagögn | Numerical Data'!$1:$1048576, _xlfn.XMATCH($A120,'Talnagögn | Numerical Data'!$A:$A), _xlfn.XMATCH($A$1,'Talnagögn | Numerical Data'!$1:$1))-INDEX('Talnagögn | Numerical Data'!$1:$1048576, _xlfn.XMATCH($A121,'Talnagögn | Numerical Data'!$A:$A), _xlfn.XMATCH($A$3,'Talnagögn | Numerical Data'!$1:$1))</f>
        <v>-298.15189644993507</v>
      </c>
      <c r="K121" s="263" cm="1">
        <f t="array" ref="K121">INDEX('Talnagögn | Numerical Data'!$1:$1048576, _xlfn.XMATCH($A120,'Talnagögn | Numerical Data'!$A:$A), _xlfn.XMATCH($A$1,'Talnagögn | Numerical Data'!$1:$1))/INDEX('Talnagögn | Numerical Data'!$1:$1048576, _xlfn.XMATCH($A121,'Talnagögn | Numerical Data'!$A:$A), _xlfn.XMATCH($A$3,'Talnagögn | Numerical Data'!$1:$1))-1</f>
        <v>-9.5889465685340847E-2</v>
      </c>
      <c r="L121" s="261" cm="1">
        <f t="array" ref="L121">INDEX('Talnagögn | Numerical Data'!$1:$1048576, _xlfn.XMATCH($B120,'Talnagögn | Numerical Data'!$B:$B), _xlfn.XMATCH($B$2,'Talnagögn | Numerical Data'!$1:$1))-INDEX('Talnagögn | Numerical Data'!$1:$1048576, _xlfn.XMATCH($A121,'Talnagögn | Numerical Data'!$B:$B), _xlfn.XMATCH($A$3,'Talnagögn | Numerical Data'!$1:$1))</f>
        <v>-609.15952135932957</v>
      </c>
      <c r="M121" s="354" cm="1">
        <f t="array" ref="M121">INDEX('Talnagögn | Numerical Data'!$1:$1048576, _xlfn.XMATCH($B120,'Talnagögn | Numerical Data'!$B:$B), _xlfn.XMATCH($B$2,'Talnagögn | Numerical Data'!$1:$1))/INDEX('Talnagögn | Numerical Data'!$1:$1048576, _xlfn.XMATCH($A121,'Talnagögn | Numerical Data'!$B:$B), _xlfn.XMATCH($A$3,'Talnagögn | Numerical Data'!$1:$1))-1</f>
        <v>-0.19591349817254122</v>
      </c>
      <c r="N121" s="326" cm="1">
        <f t="array" ref="N121">INDEX('Talnagögn | Numerical Data'!$1:$1048576, _xlfn.XMATCH($C120,'Talnagögn | Numerical Data'!$B:$B), _xlfn.XMATCH($B$2,'Talnagögn | Numerical Data'!$1:$1))-INDEX('Talnagögn | Numerical Data'!$1:$1048576, _xlfn.XMATCH($A121,'Talnagögn | Numerical Data'!$B:$B), _xlfn.XMATCH($A$3,'Talnagögn | Numerical Data'!$1:$1))</f>
        <v>-843.84611040842674</v>
      </c>
      <c r="O121" s="843" cm="1">
        <f t="array" ref="O121">INDEX('Talnagögn | Numerical Data'!$1:$1048576, _xlfn.XMATCH($C120,'Talnagögn | Numerical Data'!$B:$B), _xlfn.XMATCH($B$2,'Talnagögn | Numerical Data'!$1:$1))/INDEX('Talnagögn | Numerical Data'!$1:$1048576, _xlfn.XMATCH($A121,'Talnagögn | Numerical Data'!$B:$B), _xlfn.XMATCH($A$3,'Talnagögn | Numerical Data'!$1:$1))-1</f>
        <v>-0.27139170876045171</v>
      </c>
      <c r="P121" s="248"/>
      <c r="Q121" s="248"/>
      <c r="R121" s="248"/>
      <c r="S121" s="248"/>
      <c r="T121" s="250"/>
      <c r="V121" s="299"/>
      <c r="X121" s="301" t="s">
        <v>302</v>
      </c>
      <c r="Y121" s="256" t="s">
        <v>223</v>
      </c>
      <c r="Z121" s="325" t="s">
        <v>223</v>
      </c>
      <c r="AA121" s="256" t="s">
        <v>223</v>
      </c>
      <c r="AB121" s="325" t="s">
        <v>223</v>
      </c>
      <c r="AC121" s="326" cm="1">
        <f t="array" ref="AC121">INDEX('Talnagögn | Numerical Data'!$1:$1048576, _xlfn.XMATCH($A120,'Talnagögn | Numerical Data'!$A:$A), _xlfn.XMATCH($A$1,'Talnagögn | Numerical Data'!$1:$1))-INDEX('Talnagögn | Numerical Data'!$1:$1048576, _xlfn.XMATCH($A121,'Talnagögn | Numerical Data'!$A:$A), _xlfn.XMATCH($A$3,'Talnagögn | Numerical Data'!$1:$1))</f>
        <v>-298.15189644993507</v>
      </c>
      <c r="AD121" s="263" cm="1">
        <f t="array" ref="AD121">INDEX('Talnagögn | Numerical Data'!$1:$1048576, _xlfn.XMATCH($A120,'Talnagögn | Numerical Data'!$A:$A), _xlfn.XMATCH($A$1,'Talnagögn | Numerical Data'!$1:$1))/INDEX('Talnagögn | Numerical Data'!$1:$1048576, _xlfn.XMATCH($A121,'Talnagögn | Numerical Data'!$A:$A), _xlfn.XMATCH($A$3,'Talnagögn | Numerical Data'!$1:$1))-1</f>
        <v>-9.5889465685340847E-2</v>
      </c>
      <c r="AE121" s="261" cm="1">
        <f t="array" ref="AE121">INDEX('Talnagögn | Numerical Data'!$1:$1048576, _xlfn.XMATCH($B120,'Talnagögn | Numerical Data'!$B:$B), _xlfn.XMATCH($B$2,'Talnagögn | Numerical Data'!$1:$1))-INDEX('Talnagögn | Numerical Data'!$1:$1048576, _xlfn.XMATCH($A121,'Talnagögn | Numerical Data'!$B:$B), _xlfn.XMATCH($A$3,'Talnagögn | Numerical Data'!$1:$1))</f>
        <v>-609.15952135932957</v>
      </c>
      <c r="AF121" s="354" cm="1">
        <f t="array" ref="AF121">INDEX('Talnagögn | Numerical Data'!$1:$1048576, _xlfn.XMATCH($B120,'Talnagögn | Numerical Data'!$B:$B), _xlfn.XMATCH($B$2,'Talnagögn | Numerical Data'!$1:$1))/INDEX('Talnagögn | Numerical Data'!$1:$1048576, _xlfn.XMATCH($A121,'Talnagögn | Numerical Data'!$B:$B), _xlfn.XMATCH($A$3,'Talnagögn | Numerical Data'!$1:$1))-1</f>
        <v>-0.19591349817254122</v>
      </c>
      <c r="AG121" s="326" cm="1">
        <f t="array" ref="AG121">INDEX('Talnagögn | Numerical Data'!$1:$1048576, _xlfn.XMATCH($C120,'Talnagögn | Numerical Data'!$B:$B), _xlfn.XMATCH($B$2,'Talnagögn | Numerical Data'!$1:$1))-INDEX('Talnagögn | Numerical Data'!$1:$1048576, _xlfn.XMATCH($A121,'Talnagögn | Numerical Data'!$B:$B), _xlfn.XMATCH($A$3,'Talnagögn | Numerical Data'!$1:$1))</f>
        <v>-843.84611040842674</v>
      </c>
      <c r="AH121" s="843" cm="1">
        <f t="array" ref="AH121">INDEX('Talnagögn | Numerical Data'!$1:$1048576, _xlfn.XMATCH($C120,'Talnagögn | Numerical Data'!$B:$B), _xlfn.XMATCH($B$2,'Talnagögn | Numerical Data'!$1:$1))/INDEX('Talnagögn | Numerical Data'!$1:$1048576, _xlfn.XMATCH($A121,'Talnagögn | Numerical Data'!$B:$B), _xlfn.XMATCH($A$3,'Talnagögn | Numerical Data'!$1:$1))-1</f>
        <v>-0.27139170876045171</v>
      </c>
    </row>
    <row r="122" spans="1:34" x14ac:dyDescent="0.4">
      <c r="D122" s="41" t="s">
        <v>48</v>
      </c>
      <c r="E122" s="266" t="s">
        <v>303</v>
      </c>
      <c r="F122" s="269"/>
      <c r="G122" s="131"/>
      <c r="H122" s="12"/>
      <c r="I122" s="240"/>
      <c r="J122" s="240"/>
      <c r="K122" s="247"/>
      <c r="L122" s="248"/>
      <c r="M122" s="248"/>
      <c r="N122" s="248"/>
      <c r="O122" s="248"/>
      <c r="P122" s="248"/>
      <c r="Q122" s="247"/>
      <c r="R122" s="248"/>
      <c r="S122" s="248"/>
      <c r="T122" s="248"/>
      <c r="U122" s="248"/>
      <c r="V122" s="249"/>
      <c r="W122" s="250"/>
      <c r="X122" s="266" t="s">
        <v>171</v>
      </c>
    </row>
    <row r="123" spans="1:34" x14ac:dyDescent="0.4">
      <c r="B123" s="111"/>
    </row>
    <row r="124" spans="1:34" x14ac:dyDescent="0.4">
      <c r="B124" s="111"/>
    </row>
    <row r="125" spans="1:34" x14ac:dyDescent="0.4">
      <c r="B125" s="396"/>
    </row>
    <row r="126" spans="1:34" x14ac:dyDescent="0.4">
      <c r="B126" s="129"/>
    </row>
    <row r="127" spans="1:34" x14ac:dyDescent="0.4">
      <c r="B127" s="111"/>
    </row>
    <row r="128" spans="1:34" x14ac:dyDescent="0.4">
      <c r="B128" s="111"/>
    </row>
    <row r="129" spans="2:2" x14ac:dyDescent="0.4">
      <c r="B129" s="111"/>
    </row>
    <row r="130" spans="2:2" x14ac:dyDescent="0.4">
      <c r="B130" s="111"/>
    </row>
    <row r="131" spans="2:2" x14ac:dyDescent="0.4">
      <c r="B131" s="111"/>
    </row>
    <row r="146" spans="1:33" s="305" customFormat="1" ht="27" customHeight="1" x14ac:dyDescent="0.4">
      <c r="A146" s="854"/>
      <c r="E146" s="305" t="s">
        <v>34</v>
      </c>
      <c r="V146" s="306"/>
      <c r="X146" s="305" t="s">
        <v>174</v>
      </c>
      <c r="Y146" s="807"/>
      <c r="AA146" s="807"/>
      <c r="AC146" s="807"/>
      <c r="AE146" s="807"/>
      <c r="AG146" s="807"/>
    </row>
    <row r="192" spans="1:24" s="854" customFormat="1" ht="27" customHeight="1" x14ac:dyDescent="0.4">
      <c r="A192" s="855"/>
      <c r="B192" s="855"/>
      <c r="C192" s="855"/>
      <c r="E192" s="854" t="str">
        <f>$E$65</f>
        <v>FRAMREIKNUÐ LOSUN</v>
      </c>
      <c r="V192" s="856"/>
      <c r="X192" s="854" t="str">
        <f>$X$65</f>
        <v>EMISSION PROJECTIONS</v>
      </c>
    </row>
    <row r="215" spans="5:33" s="305" customFormat="1" ht="27" customHeight="1" x14ac:dyDescent="0.4">
      <c r="E215" s="305" t="s">
        <v>109</v>
      </c>
      <c r="V215" s="306"/>
      <c r="X215" s="305" t="s">
        <v>178</v>
      </c>
      <c r="Y215" s="807"/>
      <c r="AA215" s="807"/>
      <c r="AC215" s="807"/>
      <c r="AE215" s="807"/>
      <c r="AG215" s="807"/>
    </row>
    <row r="237" spans="5:24" x14ac:dyDescent="0.4">
      <c r="E237" s="266" t="s">
        <v>230</v>
      </c>
      <c r="X237" s="307" t="s">
        <v>231</v>
      </c>
    </row>
    <row r="242" spans="1:33" s="821" customFormat="1" ht="83.25" customHeight="1" x14ac:dyDescent="0.4">
      <c r="E242" s="821" t="s">
        <v>485</v>
      </c>
      <c r="V242" s="822"/>
      <c r="X242" s="821" t="s">
        <v>180</v>
      </c>
      <c r="Y242" s="823"/>
      <c r="AA242" s="823"/>
      <c r="AC242" s="823"/>
      <c r="AE242" s="823"/>
      <c r="AG242" s="823"/>
    </row>
    <row r="244" spans="1:33" ht="36.6" customHeight="1" x14ac:dyDescent="0.4">
      <c r="E244" s="824"/>
      <c r="F244" s="958" t="s">
        <v>34</v>
      </c>
      <c r="G244" s="958"/>
      <c r="H244" s="958"/>
      <c r="I244" s="958"/>
      <c r="J244" s="958"/>
      <c r="K244" s="959"/>
      <c r="L244" s="953" t="s">
        <v>328</v>
      </c>
      <c r="M244" s="953"/>
      <c r="X244" s="824"/>
      <c r="Y244" s="958" t="str">
        <f>$Y$4</f>
        <v>HISTORICAL EMISSIONS</v>
      </c>
      <c r="Z244" s="958"/>
      <c r="AA244" s="958"/>
      <c r="AB244" s="958"/>
      <c r="AC244" s="958"/>
      <c r="AD244" s="977"/>
      <c r="AE244" s="953" t="s">
        <v>328</v>
      </c>
      <c r="AF244" s="953"/>
      <c r="AG244" s="42"/>
    </row>
    <row r="245" spans="1:33" ht="45" customHeight="1" x14ac:dyDescent="0.4">
      <c r="E245" s="825"/>
      <c r="F245" s="964" t="str">
        <f>"Losun árið "&amp;$A$1&amp;" í samanburði við losun fyrri ára"</f>
        <v>Losun árið 2023 í samanburði við losun fyrri ára</v>
      </c>
      <c r="G245" s="964"/>
      <c r="H245" s="964"/>
      <c r="I245" s="964"/>
      <c r="J245" s="964"/>
      <c r="K245" s="965"/>
      <c r="L245" s="966" t="s">
        <v>326</v>
      </c>
      <c r="M245" s="966"/>
      <c r="X245" s="825"/>
      <c r="Y245" s="964" t="str">
        <f>$Y$5</f>
        <v>Emissions in 2023 compared to emissions in previous years</v>
      </c>
      <c r="Z245" s="964"/>
      <c r="AA245" s="964"/>
      <c r="AB245" s="964"/>
      <c r="AC245" s="964"/>
      <c r="AD245" s="978"/>
      <c r="AE245" s="966" t="s">
        <v>326</v>
      </c>
      <c r="AF245" s="966"/>
      <c r="AG245" s="42"/>
    </row>
    <row r="246" spans="1:33" ht="33" customHeight="1" x14ac:dyDescent="0.4">
      <c r="E246" s="826"/>
      <c r="F246" s="973" t="str">
        <f>"Losun "&amp;$A$1</f>
        <v>Losun 2023</v>
      </c>
      <c r="G246" s="969"/>
      <c r="H246" s="968" t="str">
        <f>"Breyting frá "&amp;$A$4</f>
        <v>Breyting frá 2022</v>
      </c>
      <c r="I246" s="969"/>
      <c r="J246" s="968" t="str">
        <f>"Breyting frá "&amp;$A$3</f>
        <v>Breyting frá 2005</v>
      </c>
      <c r="K246" s="969"/>
      <c r="L246" s="967" t="s">
        <v>486</v>
      </c>
      <c r="M246" s="967"/>
      <c r="X246" s="826"/>
      <c r="Y246" s="973" t="str">
        <f>"Emissions in "&amp;$A$1</f>
        <v>Emissions in 2023</v>
      </c>
      <c r="Z246" s="969"/>
      <c r="AA246" s="968" t="str">
        <f>"Change from "&amp;$A$4</f>
        <v>Change from 2022</v>
      </c>
      <c r="AB246" s="969"/>
      <c r="AC246" s="968" t="str">
        <f>"Change from "&amp;$A$3</f>
        <v>Change from 2005</v>
      </c>
      <c r="AD246" s="982"/>
      <c r="AE246" s="967" t="s">
        <v>486</v>
      </c>
      <c r="AF246" s="967"/>
      <c r="AG246" s="42"/>
    </row>
    <row r="247" spans="1:33" ht="24.6" customHeight="1" x14ac:dyDescent="0.4">
      <c r="E247" s="826"/>
      <c r="F247" s="827" t="s">
        <v>442</v>
      </c>
      <c r="G247" s="828" t="s">
        <v>4</v>
      </c>
      <c r="H247" s="827" t="str">
        <f>$F$7</f>
        <v>Þús. tonn CO₂-íg.</v>
      </c>
      <c r="I247" s="828" t="s">
        <v>4</v>
      </c>
      <c r="J247" s="827" t="str">
        <f>$F$7</f>
        <v>Þús. tonn CO₂-íg.</v>
      </c>
      <c r="K247" s="828" t="s">
        <v>4</v>
      </c>
      <c r="L247" s="830" t="str">
        <f>$F$7</f>
        <v>Þús. tonn CO₂-íg.</v>
      </c>
      <c r="M247" s="830" t="s">
        <v>4</v>
      </c>
      <c r="X247" s="826"/>
      <c r="Y247" s="827" t="s">
        <v>435</v>
      </c>
      <c r="Z247" s="828" t="s">
        <v>4</v>
      </c>
      <c r="AA247" s="827" t="str">
        <f>$Y$7</f>
        <v>Thousand tons CO2e</v>
      </c>
      <c r="AB247" s="828" t="s">
        <v>4</v>
      </c>
      <c r="AC247" s="827" t="str">
        <f>$Y$7</f>
        <v>Thousand tons CO2e</v>
      </c>
      <c r="AD247" s="829" t="s">
        <v>4</v>
      </c>
      <c r="AE247" s="830" t="str">
        <f>$F$7</f>
        <v>Þús. tonn CO₂-íg.</v>
      </c>
      <c r="AF247" s="830" t="s">
        <v>4</v>
      </c>
      <c r="AG247" s="42"/>
    </row>
    <row r="248" spans="1:33" ht="22.35" customHeight="1" x14ac:dyDescent="0.4">
      <c r="A248" s="179" t="s">
        <v>80</v>
      </c>
      <c r="B248" s="41" t="s">
        <v>401</v>
      </c>
      <c r="C248" s="41" t="s">
        <v>48</v>
      </c>
      <c r="D248" s="41" t="s">
        <v>48</v>
      </c>
      <c r="E248" s="309" t="str">
        <f>'Talnagögn | Numerical Data'!$D$260</f>
        <v>Skóglendi</v>
      </c>
      <c r="F248" s="304" cm="1">
        <f t="array" ref="F248">INDEX('Talnagögn | Numerical Data'!$1:$1048576,_xlfn.XMATCH($A248,'Talnagögn | Numerical Data'!$A:$A),_xlfn.XMATCH($A$1,'Talnagögn | Numerical Data'!$1:$1))</f>
        <v>-553.69612674802886</v>
      </c>
      <c r="G248" s="290">
        <f>$F248/$F$253</f>
        <v>-6.9341936202991131E-2</v>
      </c>
      <c r="H248" s="311" cm="1">
        <f t="array" ref="H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_xlfn.XMATCH($A$4,'Talnagögn | Numerical Data'!$1:$1))</f>
        <v>-19.717159439565989</v>
      </c>
      <c r="I248" s="288" cm="1">
        <f t="array" ref="I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_xlfn.XMATCH($A$4,'Talnagögn | Numerical Data'!$1:$1))-1</f>
        <v>3.6924973916015791E-2</v>
      </c>
      <c r="J248" s="311" cm="1">
        <f t="array" ref="J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_xlfn.XMATCH($A$3,'Talnagögn | Numerical Data'!$1:$1))</f>
        <v>-413.41408579527968</v>
      </c>
      <c r="K248" s="315" cm="1">
        <f t="array" ref="K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_xlfn.XMATCH($A$3,'Talnagögn | Numerical Data'!$1:$1))-1</f>
        <v>2.9470207518190352</v>
      </c>
      <c r="L248" s="311" cm="1">
        <f t="array" ref="L248">INDEX('Talnagögn | Numerical Data'!$1:$1048576, _xlfn.XMATCH($B248,'Talnagögn | Numerical Data'!$B:$B), _xlfn.XMATCH($B$2,'Talnagögn | Numerical Data'!$1:$1))-INDEX('Talnagögn | Numerical Data'!$1:$1048576, _xlfn.XMATCH($A248,'Talnagögn | Numerical Data'!$B:$B), _xlfn.XMATCH($A$3,'Talnagögn | Numerical Data'!$1:$1))</f>
        <v>-536.73756797352826</v>
      </c>
      <c r="M248" s="289" cm="1">
        <f t="array" ref="M248">INDEX('Talnagögn | Numerical Data'!$1:$1048576, _xlfn.XMATCH($B248,'Talnagögn | Numerical Data'!$B:$B), _xlfn.XMATCH($B$2,'Talnagögn | Numerical Data'!$1:$1))/INDEX('Talnagögn | Numerical Data'!$1:$1048576, _xlfn.XMATCH($A248,'Talnagögn | Numerical Data'!$B:$B), _xlfn.XMATCH($A$3,'Talnagögn | Numerical Data'!$1:$1))-1</f>
        <v>3.8261317295370398</v>
      </c>
      <c r="X248" s="309" t="str">
        <f>'Talnagögn | Numerical Data'!$E$260</f>
        <v>Forest Land</v>
      </c>
      <c r="Y248" s="304" cm="1">
        <f t="array" ref="Y248">INDEX('Talnagögn | Numerical Data'!$1:$1048576,_xlfn.XMATCH($A248,'Talnagögn | Numerical Data'!$A:$A),_xlfn.XMATCH($A$1,'Talnagögn | Numerical Data'!$1:$1))</f>
        <v>-553.69612674802886</v>
      </c>
      <c r="Z248" s="290">
        <f>$F248/$F$253</f>
        <v>-6.9341936202991131E-2</v>
      </c>
      <c r="AA248" s="311" cm="1">
        <f t="array" ref="AA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_xlfn.XMATCH($A$4,'Talnagögn | Numerical Data'!$1:$1))</f>
        <v>-19.717159439565989</v>
      </c>
      <c r="AB248" s="288" cm="1">
        <f t="array" ref="AB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_xlfn.XMATCH($A$4,'Talnagögn | Numerical Data'!$1:$1))-1</f>
        <v>3.6924973916015791E-2</v>
      </c>
      <c r="AC248" s="311" cm="1">
        <f t="array" ref="AC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_xlfn.XMATCH($A$3,'Talnagögn | Numerical Data'!$1:$1))</f>
        <v>-413.41408579527968</v>
      </c>
      <c r="AD248" s="315" cm="1">
        <f t="array" ref="AD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_xlfn.XMATCH($A$3,'Talnagögn | Numerical Data'!$1:$1))-1</f>
        <v>2.9470207518190352</v>
      </c>
      <c r="AE248" s="311" cm="1">
        <f t="array" ref="AE248">INDEX('Talnagögn | Numerical Data'!$1:$1048576, _xlfn.XMATCH($B248,'Talnagögn | Numerical Data'!$B:$B), _xlfn.XMATCH($B$2,'Talnagögn | Numerical Data'!$1:$1))-INDEX('Talnagögn | Numerical Data'!$1:$1048576, _xlfn.XMATCH($A248,'Talnagögn | Numerical Data'!$B:$B), _xlfn.XMATCH($A$3,'Talnagögn | Numerical Data'!$1:$1))</f>
        <v>-536.73756797352826</v>
      </c>
      <c r="AF248" s="289" cm="1">
        <f t="array" ref="AF248">INDEX('Talnagögn | Numerical Data'!$1:$1048576, _xlfn.XMATCH($B248,'Talnagögn | Numerical Data'!$B:$B), _xlfn.XMATCH($B$2,'Talnagögn | Numerical Data'!$1:$1))/INDEX('Talnagögn | Numerical Data'!$1:$1048576, _xlfn.XMATCH($A248,'Talnagögn | Numerical Data'!$B:$B), _xlfn.XMATCH($A$3,'Talnagögn | Numerical Data'!$1:$1))-1</f>
        <v>3.8261317295370398</v>
      </c>
      <c r="AG248" s="42"/>
    </row>
    <row r="249" spans="1:33" ht="22.35" customHeight="1" x14ac:dyDescent="0.4">
      <c r="A249" s="179" t="s">
        <v>81</v>
      </c>
      <c r="B249" s="41" t="s">
        <v>402</v>
      </c>
      <c r="C249" s="41" t="s">
        <v>48</v>
      </c>
      <c r="E249" s="309" t="str">
        <f>'Talnagögn | Numerical Data'!$D$261</f>
        <v>Ræktað land</v>
      </c>
      <c r="F249" s="304" cm="1">
        <f t="array" ref="F249">INDEX('Talnagögn | Numerical Data'!$1:$1048576,_xlfn.XMATCH($A249,'Talnagögn | Numerical Data'!$A:$A),_xlfn.XMATCH($A$1,'Talnagögn | Numerical Data'!$1:$1))</f>
        <v>1887.3239808308297</v>
      </c>
      <c r="G249" s="292">
        <f>$F249/$F$253</f>
        <v>0.23635834305321435</v>
      </c>
      <c r="H249" s="286" cm="1">
        <f t="array" ref="H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_xlfn.XMATCH($A$4,'Talnagögn | Numerical Data'!$1:$1))</f>
        <v>17.540590298543066</v>
      </c>
      <c r="I249" s="288" cm="1">
        <f t="array" ref="I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_xlfn.XMATCH($A$4,'Talnagögn | Numerical Data'!$1:$1))-1</f>
        <v>9.3810814596815284E-3</v>
      </c>
      <c r="J249" s="304" cm="1">
        <f t="array" ref="J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_xlfn.XMATCH($A$3,'Talnagögn | Numerical Data'!$1:$1))</f>
        <v>323.8840777388159</v>
      </c>
      <c r="K249" s="315" cm="1">
        <f t="array" ref="K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_xlfn.XMATCH($A$3,'Talnagögn | Numerical Data'!$1:$1))-1</f>
        <v>0.20716119442664249</v>
      </c>
      <c r="L249" s="311" cm="1">
        <f t="array" ref="L249">INDEX('Talnagögn | Numerical Data'!$1:$1048576, _xlfn.XMATCH($B249,'Talnagögn | Numerical Data'!$B:$B), _xlfn.XMATCH($B$2,'Talnagögn | Numerical Data'!$1:$1))-INDEX('Talnagögn | Numerical Data'!$1:$1048576, _xlfn.XMATCH($A249,'Talnagögn | Numerical Data'!$B:$B), _xlfn.XMATCH($A$3,'Talnagögn | Numerical Data'!$1:$1))</f>
        <v>445.17075287629609</v>
      </c>
      <c r="M249" s="289" cm="1">
        <f t="array" ref="M249">INDEX('Talnagögn | Numerical Data'!$1:$1048576, _xlfn.XMATCH($B249,'Talnagögn | Numerical Data'!$B:$B), _xlfn.XMATCH($B$2,'Talnagögn | Numerical Data'!$1:$1))/INDEX('Talnagögn | Numerical Data'!$1:$1048576, _xlfn.XMATCH($A249,'Talnagögn | Numerical Data'!$B:$B), _xlfn.XMATCH($A$3,'Talnagögn | Numerical Data'!$1:$1))-1</f>
        <v>0.2847380011191234</v>
      </c>
      <c r="X249" s="309" t="str">
        <f>'Talnagögn | Numerical Data'!$E$261</f>
        <v>Cropland</v>
      </c>
      <c r="Y249" s="304" cm="1">
        <f t="array" ref="Y249">INDEX('Talnagögn | Numerical Data'!$1:$1048576,_xlfn.XMATCH($A249,'Talnagögn | Numerical Data'!$A:$A),_xlfn.XMATCH($A$1,'Talnagögn | Numerical Data'!$1:$1))</f>
        <v>1887.3239808308297</v>
      </c>
      <c r="Z249" s="292">
        <f>$F249/$F$253</f>
        <v>0.23635834305321435</v>
      </c>
      <c r="AA249" s="286" cm="1">
        <f t="array" ref="AA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_xlfn.XMATCH($A$4,'Talnagögn | Numerical Data'!$1:$1))</f>
        <v>17.540590298543066</v>
      </c>
      <c r="AB249" s="288" cm="1">
        <f t="array" ref="AB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_xlfn.XMATCH($A$4,'Talnagögn | Numerical Data'!$1:$1))-1</f>
        <v>9.3810814596815284E-3</v>
      </c>
      <c r="AC249" s="304" cm="1">
        <f t="array" ref="AC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_xlfn.XMATCH($A$3,'Talnagögn | Numerical Data'!$1:$1))</f>
        <v>323.8840777388159</v>
      </c>
      <c r="AD249" s="315" cm="1">
        <f t="array" ref="AD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_xlfn.XMATCH($A$3,'Talnagögn | Numerical Data'!$1:$1))-1</f>
        <v>0.20716119442664249</v>
      </c>
      <c r="AE249" s="311" cm="1">
        <f t="array" ref="AE249">INDEX('Talnagögn | Numerical Data'!$1:$1048576, _xlfn.XMATCH($B249,'Talnagögn | Numerical Data'!$B:$B), _xlfn.XMATCH($B$2,'Talnagögn | Numerical Data'!$1:$1))-INDEX('Talnagögn | Numerical Data'!$1:$1048576, _xlfn.XMATCH($A249,'Talnagögn | Numerical Data'!$B:$B), _xlfn.XMATCH($A$3,'Talnagögn | Numerical Data'!$1:$1))</f>
        <v>445.17075287629609</v>
      </c>
      <c r="AF249" s="289" cm="1">
        <f t="array" ref="AF249">INDEX('Talnagögn | Numerical Data'!$1:$1048576, _xlfn.XMATCH($B249,'Talnagögn | Numerical Data'!$B:$B), _xlfn.XMATCH($B$2,'Talnagögn | Numerical Data'!$1:$1))/INDEX('Talnagögn | Numerical Data'!$1:$1048576, _xlfn.XMATCH($A249,'Talnagögn | Numerical Data'!$B:$B), _xlfn.XMATCH($A$3,'Talnagögn | Numerical Data'!$1:$1))-1</f>
        <v>0.2847380011191234</v>
      </c>
      <c r="AG249" s="42"/>
    </row>
    <row r="250" spans="1:33" ht="22.35" customHeight="1" x14ac:dyDescent="0.4">
      <c r="A250" s="179" t="s">
        <v>82</v>
      </c>
      <c r="B250" s="41" t="s">
        <v>403</v>
      </c>
      <c r="C250" s="41" t="s">
        <v>48</v>
      </c>
      <c r="E250" s="309" t="str">
        <f>'Talnagögn | Numerical Data'!$D$262</f>
        <v>Mólendi</v>
      </c>
      <c r="F250" s="304" cm="1">
        <f t="array" ref="F250">INDEX('Talnagögn | Numerical Data'!$1:$1048576,_xlfn.XMATCH($A250,'Talnagögn | Numerical Data'!$A:$A),_xlfn.XMATCH($A$1,'Talnagögn | Numerical Data'!$1:$1))</f>
        <v>5918.4558807029171</v>
      </c>
      <c r="G250" s="292">
        <f>$F250/$F$253</f>
        <v>0.74119570333689422</v>
      </c>
      <c r="H250" s="291" cm="1">
        <f t="array" ref="H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_xlfn.XMATCH($A$4,'Talnagögn | Numerical Data'!$1:$1))</f>
        <v>8.5844332206243052</v>
      </c>
      <c r="I250" s="310" cm="1">
        <f t="array" ref="I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_xlfn.XMATCH($A$4,'Talnagögn | Numerical Data'!$1:$1))-1</f>
        <v>1.4525583672859721E-3</v>
      </c>
      <c r="J250" s="304" cm="1">
        <f t="array" ref="J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_xlfn.XMATCH($A$3,'Talnagögn | Numerical Data'!$1:$1))</f>
        <v>86.266581218238571</v>
      </c>
      <c r="K250" s="288" cm="1">
        <f t="array" ref="K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_xlfn.XMATCH($A$3,'Talnagögn | Numerical Data'!$1:$1))-1</f>
        <v>1.4791457682256759E-2</v>
      </c>
      <c r="L250" s="311" cm="1">
        <f t="array" ref="L250">INDEX('Talnagögn | Numerical Data'!$1:$1048576, _xlfn.XMATCH($B250,'Talnagögn | Numerical Data'!$B:$B), _xlfn.XMATCH($B$2,'Talnagögn | Numerical Data'!$1:$1))-INDEX('Talnagögn | Numerical Data'!$1:$1048576, _xlfn.XMATCH($A250,'Talnagögn | Numerical Data'!$B:$B), _xlfn.XMATCH($A$3,'Talnagögn | Numerical Data'!$1:$1))</f>
        <v>-58.242098446196906</v>
      </c>
      <c r="M250" s="247" cm="1">
        <f t="array" ref="M250">INDEX('Talnagögn | Numerical Data'!$1:$1048576, _xlfn.XMATCH($B250,'Talnagögn | Numerical Data'!$B:$B), _xlfn.XMATCH($B$2,'Talnagögn | Numerical Data'!$1:$1))/INDEX('Talnagögn | Numerical Data'!$1:$1048576, _xlfn.XMATCH($A250,'Talnagögn | Numerical Data'!$B:$B), _xlfn.XMATCH($A$3,'Talnagögn | Numerical Data'!$1:$1))-1</f>
        <v>-9.9863182512514026E-3</v>
      </c>
      <c r="X250" s="309" t="str">
        <f>'Talnagögn | Numerical Data'!$E$262</f>
        <v>Grassland</v>
      </c>
      <c r="Y250" s="304" cm="1">
        <f t="array" ref="Y250">INDEX('Talnagögn | Numerical Data'!$1:$1048576,_xlfn.XMATCH($A250,'Talnagögn | Numerical Data'!$A:$A),_xlfn.XMATCH($A$1,'Talnagögn | Numerical Data'!$1:$1))</f>
        <v>5918.4558807029171</v>
      </c>
      <c r="Z250" s="292">
        <f>$F250/$F$253</f>
        <v>0.74119570333689422</v>
      </c>
      <c r="AA250" s="291" cm="1">
        <f t="array" ref="AA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_xlfn.XMATCH($A$4,'Talnagögn | Numerical Data'!$1:$1))</f>
        <v>8.5844332206243052</v>
      </c>
      <c r="AB250" s="310" cm="1">
        <f t="array" ref="AB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_xlfn.XMATCH($A$4,'Talnagögn | Numerical Data'!$1:$1))-1</f>
        <v>1.4525583672859721E-3</v>
      </c>
      <c r="AC250" s="304" cm="1">
        <f t="array" ref="AC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_xlfn.XMATCH($A$3,'Talnagögn | Numerical Data'!$1:$1))</f>
        <v>86.266581218238571</v>
      </c>
      <c r="AD250" s="288" cm="1">
        <f t="array" ref="AD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_xlfn.XMATCH($A$3,'Talnagögn | Numerical Data'!$1:$1))-1</f>
        <v>1.4791457682256759E-2</v>
      </c>
      <c r="AE250" s="311" cm="1">
        <f t="array" ref="AE250">INDEX('Talnagögn | Numerical Data'!$1:$1048576, _xlfn.XMATCH($B250,'Talnagögn | Numerical Data'!$B:$B), _xlfn.XMATCH($B$2,'Talnagögn | Numerical Data'!$1:$1))-INDEX('Talnagögn | Numerical Data'!$1:$1048576, _xlfn.XMATCH($A250,'Talnagögn | Numerical Data'!$B:$B), _xlfn.XMATCH($A$3,'Talnagögn | Numerical Data'!$1:$1))</f>
        <v>-58.242098446196906</v>
      </c>
      <c r="AF250" s="247" cm="1">
        <f t="array" ref="AF250">INDEX('Talnagögn | Numerical Data'!$1:$1048576, _xlfn.XMATCH($B250,'Talnagögn | Numerical Data'!$B:$B), _xlfn.XMATCH($B$2,'Talnagögn | Numerical Data'!$1:$1))/INDEX('Talnagögn | Numerical Data'!$1:$1048576, _xlfn.XMATCH($A250,'Talnagögn | Numerical Data'!$B:$B), _xlfn.XMATCH($A$3,'Talnagögn | Numerical Data'!$1:$1))-1</f>
        <v>-9.9863182512514026E-3</v>
      </c>
      <c r="AG250" s="42"/>
    </row>
    <row r="251" spans="1:33" ht="22.35" customHeight="1" x14ac:dyDescent="0.4">
      <c r="A251" s="179" t="s">
        <v>83</v>
      </c>
      <c r="B251" s="41" t="s">
        <v>404</v>
      </c>
      <c r="C251" s="41" t="s">
        <v>48</v>
      </c>
      <c r="E251" s="309" t="str">
        <f>'Talnagögn | Numerical Data'!$D$263</f>
        <v>Votlendi</v>
      </c>
      <c r="F251" s="304" cm="1">
        <f t="array" ref="F251">INDEX('Talnagögn | Numerical Data'!$1:$1048576,_xlfn.XMATCH($A251,'Talnagögn | Numerical Data'!$A:$A),_xlfn.XMATCH($A$1,'Talnagögn | Numerical Data'!$1:$1))</f>
        <v>702.08172893395476</v>
      </c>
      <c r="G251" s="290">
        <f>$F251/$F$253</f>
        <v>8.7924953968801289E-2</v>
      </c>
      <c r="H251" s="291" cm="1">
        <f t="array" ref="H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_xlfn.XMATCH($A$4,'Talnagögn | Numerical Data'!$1:$1))</f>
        <v>-3.433450742297282</v>
      </c>
      <c r="I251" s="310" cm="1">
        <f t="array" ref="I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_xlfn.XMATCH($A$4,'Talnagögn | Numerical Data'!$1:$1))-1</f>
        <v>-4.8665866323001072E-3</v>
      </c>
      <c r="J251" s="304" cm="1">
        <f t="array" ref="J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_xlfn.XMATCH($A$3,'Talnagögn | Numerical Data'!$1:$1))</f>
        <v>-80.62491756202121</v>
      </c>
      <c r="K251" s="315" cm="1">
        <f t="array" ref="K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_xlfn.XMATCH($A$3,'Talnagögn | Numerical Data'!$1:$1))-1</f>
        <v>-0.10300783559583038</v>
      </c>
      <c r="L251" s="311" cm="1">
        <f t="array" ref="L251">INDEX('Talnagögn | Numerical Data'!$1:$1048576, _xlfn.XMATCH($B251,'Talnagögn | Numerical Data'!$B:$B), _xlfn.XMATCH($B$2,'Talnagögn | Numerical Data'!$1:$1))-INDEX('Talnagögn | Numerical Data'!$1:$1048576, _xlfn.XMATCH($A251,'Talnagögn | Numerical Data'!$B:$B), _xlfn.XMATCH($A$3,'Talnagögn | Numerical Data'!$1:$1))</f>
        <v>-92.171314038655964</v>
      </c>
      <c r="M251" s="289" cm="1">
        <f t="array" ref="M251">INDEX('Talnagögn | Numerical Data'!$1:$1048576, _xlfn.XMATCH($B251,'Talnagögn | Numerical Data'!$B:$B), _xlfn.XMATCH($B$2,'Talnagögn | Numerical Data'!$1:$1))/INDEX('Talnagögn | Numerical Data'!$1:$1048576, _xlfn.XMATCH($A251,'Talnagögn | Numerical Data'!$B:$B), _xlfn.XMATCH($A$3,'Talnagögn | Numerical Data'!$1:$1))-1</f>
        <v>-0.11775971809015406</v>
      </c>
      <c r="X251" s="309" t="str">
        <f>'Talnagögn | Numerical Data'!$E$263</f>
        <v>Wetlands</v>
      </c>
      <c r="Y251" s="304" cm="1">
        <f t="array" ref="Y251">INDEX('Talnagögn | Numerical Data'!$1:$1048576,_xlfn.XMATCH($A251,'Talnagögn | Numerical Data'!$A:$A),_xlfn.XMATCH($A$1,'Talnagögn | Numerical Data'!$1:$1))</f>
        <v>702.08172893395476</v>
      </c>
      <c r="Z251" s="290">
        <f>$F251/$F$253</f>
        <v>8.7924953968801289E-2</v>
      </c>
      <c r="AA251" s="291" cm="1">
        <f t="array" ref="AA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_xlfn.XMATCH($A$4,'Talnagögn | Numerical Data'!$1:$1))</f>
        <v>-3.433450742297282</v>
      </c>
      <c r="AB251" s="310" cm="1">
        <f t="array" ref="AB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_xlfn.XMATCH($A$4,'Talnagögn | Numerical Data'!$1:$1))-1</f>
        <v>-4.8665866323001072E-3</v>
      </c>
      <c r="AC251" s="304" cm="1">
        <f t="array" ref="AC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_xlfn.XMATCH($A$3,'Talnagögn | Numerical Data'!$1:$1))</f>
        <v>-80.62491756202121</v>
      </c>
      <c r="AD251" s="315" cm="1">
        <f t="array" ref="AD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_xlfn.XMATCH($A$3,'Talnagögn | Numerical Data'!$1:$1))-1</f>
        <v>-0.10300783559583038</v>
      </c>
      <c r="AE251" s="311" cm="1">
        <f t="array" ref="AE251">INDEX('Talnagögn | Numerical Data'!$1:$1048576, _xlfn.XMATCH($B251,'Talnagögn | Numerical Data'!$B:$B), _xlfn.XMATCH($B$2,'Talnagögn | Numerical Data'!$1:$1))-INDEX('Talnagögn | Numerical Data'!$1:$1048576, _xlfn.XMATCH($A251,'Talnagögn | Numerical Data'!$B:$B), _xlfn.XMATCH($A$3,'Talnagögn | Numerical Data'!$1:$1))</f>
        <v>-92.171314038655964</v>
      </c>
      <c r="AF251" s="289" cm="1">
        <f t="array" ref="AF251">INDEX('Talnagögn | Numerical Data'!$1:$1048576, _xlfn.XMATCH($B251,'Talnagögn | Numerical Data'!$B:$B), _xlfn.XMATCH($B$2,'Talnagögn | Numerical Data'!$1:$1))/INDEX('Talnagögn | Numerical Data'!$1:$1048576, _xlfn.XMATCH($A251,'Talnagögn | Numerical Data'!$B:$B), _xlfn.XMATCH($A$3,'Talnagögn | Numerical Data'!$1:$1))-1</f>
        <v>-0.11775971809015406</v>
      </c>
      <c r="AG251" s="42"/>
    </row>
    <row r="252" spans="1:33" ht="22.35" customHeight="1" x14ac:dyDescent="0.4">
      <c r="A252" s="179" t="s">
        <v>98</v>
      </c>
      <c r="B252" s="41" t="s">
        <v>405</v>
      </c>
      <c r="C252" s="41" t="s">
        <v>48</v>
      </c>
      <c r="E252" s="316" t="str">
        <f>'Talnagögn | Numerical Data'!$D$264</f>
        <v>Önnur losun</v>
      </c>
      <c r="F252" s="256" cm="1">
        <f t="array" ref="F252">INDEX('Talnagögn | Numerical Data'!$1:$1048576,_xlfn.XMATCH($A252,'Talnagögn | Numerical Data'!$A:$A),_xlfn.XMATCH($A$1,'Talnagögn | Numerical Data'!$1:$1))</f>
        <v>30.845585397018112</v>
      </c>
      <c r="G252" s="328">
        <f>$F252/$F$253</f>
        <v>3.8629358440813027E-3</v>
      </c>
      <c r="H252" s="258" cm="1">
        <f t="array" ref="H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_xlfn.XMATCH($A$4,'Talnagögn | Numerical Data'!$1:$1))</f>
        <v>-3.662451946607689</v>
      </c>
      <c r="I252" s="318" cm="1">
        <f t="array" ref="I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_xlfn.XMATCH($A$4,'Talnagögn | Numerical Data'!$1:$1))-1</f>
        <v>-0.10613330193593884</v>
      </c>
      <c r="J252" s="319" cm="1">
        <f t="array" ref="J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_xlfn.XMATCH($A$3,'Talnagögn | Numerical Data'!$1:$1))</f>
        <v>-22.827333434028333</v>
      </c>
      <c r="K252" s="318" cm="1">
        <f t="array" ref="K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_xlfn.XMATCH($A$3,'Talnagögn | Numerical Data'!$1:$1))-1</f>
        <v>-0.42530449118828506</v>
      </c>
      <c r="L252" s="794" cm="1">
        <f t="array" ref="L252">INDEX('Talnagögn | Numerical Data'!$1:$1048576, _xlfn.XMATCH($B252,'Talnagögn | Numerical Data'!$B:$B), _xlfn.XMATCH($B$2,'Talnagögn | Numerical Data'!$1:$1))-INDEX('Talnagögn | Numerical Data'!$1:$1048576, _xlfn.XMATCH($A252,'Talnagögn | Numerical Data'!$B:$B), _xlfn.XMATCH($A$3,'Talnagögn | Numerical Data'!$1:$1))</f>
        <v>-19.080902317597975</v>
      </c>
      <c r="M252" s="259" cm="1">
        <f t="array" ref="M252">INDEX('Talnagögn | Numerical Data'!$1:$1048576, _xlfn.XMATCH($B252,'Talnagögn | Numerical Data'!$B:$B), _xlfn.XMATCH($B$2,'Talnagögn | Numerical Data'!$1:$1))/INDEX('Talnagögn | Numerical Data'!$1:$1048576, _xlfn.XMATCH($A252,'Talnagögn | Numerical Data'!$B:$B), _xlfn.XMATCH($A$3,'Talnagögn | Numerical Data'!$1:$1))-1</f>
        <v>-0.35550334755710844</v>
      </c>
      <c r="X252" s="316" t="str">
        <f>'Talnagögn | Numerical Data'!$E$264</f>
        <v>Other Emissions</v>
      </c>
      <c r="Y252" s="256" cm="1">
        <f t="array" ref="Y252">INDEX('Talnagögn | Numerical Data'!$1:$1048576,_xlfn.XMATCH($A252,'Talnagögn | Numerical Data'!$A:$A),_xlfn.XMATCH($A$1,'Talnagögn | Numerical Data'!$1:$1))</f>
        <v>30.845585397018112</v>
      </c>
      <c r="Z252" s="328">
        <f>$F252/$F$253</f>
        <v>3.8629358440813027E-3</v>
      </c>
      <c r="AA252" s="258" cm="1">
        <f t="array" ref="AA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_xlfn.XMATCH($A$4,'Talnagögn | Numerical Data'!$1:$1))</f>
        <v>-3.662451946607689</v>
      </c>
      <c r="AB252" s="318" cm="1">
        <f t="array" ref="AB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_xlfn.XMATCH($A$4,'Talnagögn | Numerical Data'!$1:$1))-1</f>
        <v>-0.10613330193593884</v>
      </c>
      <c r="AC252" s="319" cm="1">
        <f t="array" ref="AC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_xlfn.XMATCH($A$3,'Talnagögn | Numerical Data'!$1:$1))</f>
        <v>-22.827333434028333</v>
      </c>
      <c r="AD252" s="318" cm="1">
        <f t="array" ref="AD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_xlfn.XMATCH($A$3,'Talnagögn | Numerical Data'!$1:$1))-1</f>
        <v>-0.42530449118828506</v>
      </c>
      <c r="AE252" s="794" cm="1">
        <f t="array" ref="AE252">INDEX('Talnagögn | Numerical Data'!$1:$1048576, _xlfn.XMATCH($B252,'Talnagögn | Numerical Data'!$B:$B), _xlfn.XMATCH($B$2,'Talnagögn | Numerical Data'!$1:$1))-INDEX('Talnagögn | Numerical Data'!$1:$1048576, _xlfn.XMATCH($A252,'Talnagögn | Numerical Data'!$B:$B), _xlfn.XMATCH($A$3,'Talnagögn | Numerical Data'!$1:$1))</f>
        <v>-19.080902317597975</v>
      </c>
      <c r="AF252" s="259" cm="1">
        <f t="array" ref="AF252">INDEX('Talnagögn | Numerical Data'!$1:$1048576, _xlfn.XMATCH($B252,'Talnagögn | Numerical Data'!$B:$B), _xlfn.XMATCH($B$2,'Talnagögn | Numerical Data'!$1:$1))/INDEX('Talnagögn | Numerical Data'!$1:$1048576, _xlfn.XMATCH($A252,'Talnagögn | Numerical Data'!$B:$B), _xlfn.XMATCH($A$3,'Talnagögn | Numerical Data'!$1:$1))-1</f>
        <v>-0.35550334755710844</v>
      </c>
      <c r="AG252" s="42"/>
    </row>
    <row r="253" spans="1:33" ht="24" customHeight="1" x14ac:dyDescent="0.4">
      <c r="A253" s="179" t="s">
        <v>45</v>
      </c>
      <c r="B253" s="245" t="s">
        <v>332</v>
      </c>
      <c r="C253" s="41" t="s">
        <v>48</v>
      </c>
      <c r="E253" s="320" t="s">
        <v>12</v>
      </c>
      <c r="F253" s="295" cm="1">
        <f t="array" ref="F253">INDEX('Talnagögn | Numerical Data'!$1:$1048576,_xlfn.XMATCH($A253,'Talnagögn | Numerical Data'!$A:$A),_xlfn.XMATCH($A$1,'Talnagögn | Numerical Data'!$1:$1))</f>
        <v>7985.0110491166906</v>
      </c>
      <c r="G253" s="322">
        <f>SUM(G248:G252)</f>
        <v>1</v>
      </c>
      <c r="H253" s="329" cm="1">
        <f t="array" ref="H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_xlfn.XMATCH($A$4,'Talnagögn | Numerical Data'!$1:$1))</f>
        <v>-0.68803860930347582</v>
      </c>
      <c r="I253" s="845" cm="1">
        <f t="array" ref="I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_xlfn.XMATCH($A$4,'Talnagögn | Numerical Data'!$1:$1))-1</f>
        <v>-8.6158844923245326E-5</v>
      </c>
      <c r="J253" s="269" cm="1">
        <f t="array" ref="J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_xlfn.XMATCH($A$3,'Talnagögn | Numerical Data'!$1:$1))</f>
        <v>-106.71567783427508</v>
      </c>
      <c r="K253" s="297" cm="1">
        <f t="array" ref="K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_xlfn.XMATCH($A$3,'Talnagögn | Numerical Data'!$1:$1))-1</f>
        <v>-1.3188245406118182E-2</v>
      </c>
      <c r="L253" s="311" cm="1">
        <f t="array" ref="L253">INDEX('Talnagögn | Numerical Data'!$1:$1048576, _xlfn.XMATCH($B253,'Talnagögn | Numerical Data'!$B:$B), _xlfn.XMATCH($B$2,'Talnagögn | Numerical Data'!$1:$1))-INDEX('Talnagögn | Numerical Data'!$1:$1048576, _xlfn.XMATCH($A253,'Talnagögn | Numerical Data'!$B:$B), _xlfn.XMATCH($A$3,'Talnagögn | Numerical Data'!$1:$1))</f>
        <v>-261.06112989968369</v>
      </c>
      <c r="M253" s="247" cm="1">
        <f t="array" ref="M253">INDEX('Talnagögn | Numerical Data'!$1:$1048576, _xlfn.XMATCH($B253,'Talnagögn | Numerical Data'!$B:$B), _xlfn.XMATCH($B$2,'Talnagögn | Numerical Data'!$1:$1))/INDEX('Talnagögn | Numerical Data'!$1:$1048576, _xlfn.XMATCH($A253,'Talnagögn | Numerical Data'!$B:$B), _xlfn.XMATCH($A$3,'Talnagögn | Numerical Data'!$1:$1))-1</f>
        <v>-3.2262722001000332E-2</v>
      </c>
      <c r="X253" s="320" t="s">
        <v>170</v>
      </c>
      <c r="Y253" s="295" cm="1">
        <f t="array" ref="Y253">INDEX('Talnagögn | Numerical Data'!$1:$1048576,_xlfn.XMATCH($A253,'Talnagögn | Numerical Data'!$A:$A),_xlfn.XMATCH($A$1,'Talnagögn | Numerical Data'!$1:$1))</f>
        <v>7985.0110491166906</v>
      </c>
      <c r="Z253" s="322">
        <f>SUM(Z248:Z252)</f>
        <v>1</v>
      </c>
      <c r="AA253" s="329" cm="1">
        <f t="array" ref="AA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_xlfn.XMATCH($A$4,'Talnagögn | Numerical Data'!$1:$1))</f>
        <v>-0.68803860930347582</v>
      </c>
      <c r="AB253" s="845" cm="1">
        <f t="array" ref="AB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_xlfn.XMATCH($A$4,'Talnagögn | Numerical Data'!$1:$1))-1</f>
        <v>-8.6158844923245326E-5</v>
      </c>
      <c r="AC253" s="269" cm="1">
        <f t="array" ref="AC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_xlfn.XMATCH($A$3,'Talnagögn | Numerical Data'!$1:$1))</f>
        <v>-106.71567783427508</v>
      </c>
      <c r="AD253" s="297" cm="1">
        <f t="array" ref="AD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_xlfn.XMATCH($A$3,'Talnagögn | Numerical Data'!$1:$1))-1</f>
        <v>-1.3188245406118182E-2</v>
      </c>
      <c r="AE253" s="846" cm="1">
        <f t="array" ref="AE253">INDEX('Talnagögn | Numerical Data'!$1:$1048576, _xlfn.XMATCH($B253,'Talnagögn | Numerical Data'!$B:$B), _xlfn.XMATCH($B$2,'Talnagögn | Numerical Data'!$1:$1))-INDEX('Talnagögn | Numerical Data'!$1:$1048576, _xlfn.XMATCH($A253,'Talnagögn | Numerical Data'!$B:$B), _xlfn.XMATCH($A$3,'Talnagögn | Numerical Data'!$1:$1))</f>
        <v>-261.06112989968369</v>
      </c>
      <c r="AF253" s="265" cm="1">
        <f t="array" ref="AF253">INDEX('Talnagögn | Numerical Data'!$1:$1048576, _xlfn.XMATCH($B253,'Talnagögn | Numerical Data'!$B:$B), _xlfn.XMATCH($B$2,'Talnagögn | Numerical Data'!$1:$1))/INDEX('Talnagögn | Numerical Data'!$1:$1048576, _xlfn.XMATCH($A253,'Talnagögn | Numerical Data'!$B:$B), _xlfn.XMATCH($A$3,'Talnagögn | Numerical Data'!$1:$1))-1</f>
        <v>-3.2262722001000332E-2</v>
      </c>
      <c r="AG253" s="42"/>
    </row>
    <row r="277" spans="5:33" s="330" customFormat="1" ht="27" customHeight="1" x14ac:dyDescent="0.4">
      <c r="E277" s="330" t="s">
        <v>34</v>
      </c>
      <c r="V277" s="331"/>
      <c r="X277" s="330" t="s">
        <v>174</v>
      </c>
      <c r="Y277" s="808"/>
      <c r="AA277" s="808"/>
      <c r="AC277" s="808"/>
      <c r="AE277" s="808"/>
      <c r="AG277" s="808"/>
    </row>
    <row r="300" spans="1:33" s="330" customFormat="1" ht="27" customHeight="1" x14ac:dyDescent="0.4">
      <c r="A300" s="604"/>
      <c r="B300" s="604"/>
      <c r="C300" s="604"/>
      <c r="E300" s="330" t="str">
        <f>$E$65</f>
        <v>FRAMREIKNUÐ LOSUN</v>
      </c>
      <c r="U300" s="847"/>
      <c r="V300" s="848"/>
      <c r="X300" s="330" t="str">
        <f>$X$65</f>
        <v>EMISSION PROJECTIONS</v>
      </c>
    </row>
    <row r="301" spans="1:33" x14ac:dyDescent="0.4">
      <c r="B301" s="591"/>
      <c r="C301" s="591"/>
      <c r="D301" s="337" t="s">
        <v>48</v>
      </c>
      <c r="Y301" s="42"/>
      <c r="AA301" s="42"/>
      <c r="AC301" s="42"/>
      <c r="AE301" s="42"/>
      <c r="AG301" s="42"/>
    </row>
    <row r="302" spans="1:33" x14ac:dyDescent="0.4">
      <c r="B302" s="591"/>
      <c r="C302" s="591"/>
      <c r="D302" s="337" t="s">
        <v>48</v>
      </c>
      <c r="Y302" s="42"/>
      <c r="AA302" s="42"/>
      <c r="AC302" s="42"/>
      <c r="AE302" s="42"/>
      <c r="AG302" s="42"/>
    </row>
    <row r="303" spans="1:33" s="12" customFormat="1" x14ac:dyDescent="0.4">
      <c r="A303" s="128"/>
      <c r="B303" s="591"/>
      <c r="C303" s="591"/>
      <c r="V303" s="239"/>
    </row>
    <row r="304" spans="1:33" s="12" customFormat="1" x14ac:dyDescent="0.4">
      <c r="A304" s="128"/>
      <c r="B304" s="591"/>
      <c r="C304" s="591"/>
      <c r="V304" s="239"/>
    </row>
    <row r="305" spans="1:22" s="12" customFormat="1" x14ac:dyDescent="0.4">
      <c r="A305" s="128"/>
      <c r="B305" s="591"/>
      <c r="C305" s="591"/>
      <c r="V305" s="239"/>
    </row>
    <row r="306" spans="1:22" s="12" customFormat="1" x14ac:dyDescent="0.4">
      <c r="A306" s="128"/>
      <c r="B306" s="591"/>
      <c r="C306" s="591"/>
      <c r="V306" s="239"/>
    </row>
    <row r="307" spans="1:22" s="12" customFormat="1" x14ac:dyDescent="0.4">
      <c r="A307" s="128"/>
      <c r="C307" s="591"/>
      <c r="V307" s="239"/>
    </row>
    <row r="308" spans="1:22" s="12" customFormat="1" x14ac:dyDescent="0.4">
      <c r="A308" s="128"/>
      <c r="C308" s="591"/>
      <c r="V308" s="239"/>
    </row>
    <row r="309" spans="1:22" s="12" customFormat="1" x14ac:dyDescent="0.4">
      <c r="A309" s="128"/>
      <c r="B309" s="591"/>
      <c r="C309" s="591"/>
      <c r="V309" s="239"/>
    </row>
    <row r="310" spans="1:22" s="12" customFormat="1" x14ac:dyDescent="0.4">
      <c r="A310" s="128"/>
      <c r="B310" s="591"/>
      <c r="C310" s="591"/>
      <c r="V310" s="239"/>
    </row>
    <row r="311" spans="1:22" s="12" customFormat="1" x14ac:dyDescent="0.4">
      <c r="A311" s="128"/>
      <c r="B311" s="591"/>
      <c r="C311" s="591"/>
      <c r="V311" s="239"/>
    </row>
    <row r="312" spans="1:22" s="12" customFormat="1" x14ac:dyDescent="0.4">
      <c r="A312" s="128"/>
      <c r="B312" s="591"/>
      <c r="C312" s="591"/>
      <c r="V312" s="239"/>
    </row>
    <row r="313" spans="1:22" s="12" customFormat="1" x14ac:dyDescent="0.4">
      <c r="A313" s="128"/>
      <c r="B313" s="591"/>
      <c r="C313" s="591"/>
      <c r="V313" s="239"/>
    </row>
    <row r="314" spans="1:22" s="12" customFormat="1" x14ac:dyDescent="0.4">
      <c r="A314" s="128"/>
      <c r="B314" s="591"/>
      <c r="C314" s="591"/>
      <c r="V314" s="239"/>
    </row>
    <row r="315" spans="1:22" s="12" customFormat="1" x14ac:dyDescent="0.4">
      <c r="A315" s="128"/>
      <c r="B315" s="591"/>
      <c r="C315" s="591"/>
      <c r="V315" s="239"/>
    </row>
    <row r="316" spans="1:22" s="12" customFormat="1" x14ac:dyDescent="0.4">
      <c r="A316" s="128"/>
      <c r="B316" s="591"/>
      <c r="C316" s="591"/>
      <c r="V316" s="239"/>
    </row>
    <row r="317" spans="1:22" s="12" customFormat="1" x14ac:dyDescent="0.4">
      <c r="A317" s="128"/>
      <c r="B317" s="591"/>
      <c r="C317" s="591"/>
      <c r="V317" s="239"/>
    </row>
    <row r="318" spans="1:22" s="12" customFormat="1" x14ac:dyDescent="0.4">
      <c r="A318" s="128"/>
      <c r="B318" s="591"/>
      <c r="C318" s="591"/>
      <c r="V318" s="239"/>
    </row>
    <row r="319" spans="1:22" s="12" customFormat="1" x14ac:dyDescent="0.4">
      <c r="A319" s="128"/>
      <c r="B319" s="591"/>
      <c r="C319" s="591"/>
      <c r="V319" s="239"/>
    </row>
    <row r="320" spans="1:22" s="12" customFormat="1" x14ac:dyDescent="0.4">
      <c r="A320" s="128"/>
      <c r="B320" s="591"/>
      <c r="C320" s="591"/>
      <c r="V320" s="239"/>
    </row>
    <row r="321" spans="1:33" s="12" customFormat="1" x14ac:dyDescent="0.4">
      <c r="A321" s="128"/>
      <c r="B321" s="591"/>
      <c r="C321" s="591"/>
      <c r="V321" s="239"/>
    </row>
    <row r="326" spans="1:33" s="174" customFormat="1" ht="83.25" customHeight="1" x14ac:dyDescent="0.4">
      <c r="E326" s="174" t="s">
        <v>304</v>
      </c>
      <c r="V326" s="332"/>
      <c r="X326" s="174" t="s">
        <v>305</v>
      </c>
      <c r="Y326" s="809"/>
      <c r="AA326" s="809"/>
      <c r="AC326" s="809"/>
      <c r="AE326" s="809"/>
      <c r="AG326" s="809"/>
    </row>
    <row r="328" spans="1:33" ht="46.2" customHeight="1" x14ac:dyDescent="0.4">
      <c r="E328" s="831"/>
      <c r="F328" s="974" t="s">
        <v>34</v>
      </c>
      <c r="G328" s="974"/>
      <c r="H328" s="974"/>
      <c r="I328" s="974"/>
      <c r="J328" s="974"/>
      <c r="K328" s="975"/>
      <c r="L328" s="976" t="s">
        <v>328</v>
      </c>
      <c r="M328" s="976"/>
      <c r="X328" s="831"/>
      <c r="Y328" s="974" t="str">
        <f>$Y$4</f>
        <v>HISTORICAL EMISSIONS</v>
      </c>
      <c r="Z328" s="974"/>
      <c r="AA328" s="974"/>
      <c r="AB328" s="974"/>
      <c r="AC328" s="974"/>
      <c r="AD328" s="979"/>
      <c r="AE328" s="976" t="s">
        <v>328</v>
      </c>
      <c r="AF328" s="976"/>
      <c r="AG328" s="42"/>
    </row>
    <row r="329" spans="1:33" ht="52.2" customHeight="1" x14ac:dyDescent="0.4">
      <c r="E329" s="832"/>
      <c r="F329" s="960" t="str">
        <f>"Losun árið "&amp;$A$1&amp;" í samanburði við losun fyrri ára"</f>
        <v>Losun árið 2023 í samanburði við losun fyrri ára</v>
      </c>
      <c r="G329" s="960"/>
      <c r="H329" s="960"/>
      <c r="I329" s="960"/>
      <c r="J329" s="960"/>
      <c r="K329" s="961"/>
      <c r="L329" s="962" t="s">
        <v>326</v>
      </c>
      <c r="M329" s="962"/>
      <c r="X329" s="832"/>
      <c r="Y329" s="960" t="str">
        <f>$Y$5</f>
        <v>Emissions in 2023 compared to emissions in previous years</v>
      </c>
      <c r="Z329" s="960"/>
      <c r="AA329" s="960"/>
      <c r="AB329" s="960"/>
      <c r="AC329" s="960"/>
      <c r="AD329" s="980"/>
      <c r="AE329" s="962" t="s">
        <v>326</v>
      </c>
      <c r="AF329" s="962"/>
      <c r="AG329" s="42"/>
    </row>
    <row r="330" spans="1:33" ht="33" customHeight="1" x14ac:dyDescent="0.4">
      <c r="E330" s="833"/>
      <c r="F330" s="970" t="str">
        <f>"Losun "&amp;$A$1</f>
        <v>Losun 2023</v>
      </c>
      <c r="G330" s="971"/>
      <c r="H330" s="972" t="str">
        <f>"Breyting frá "&amp;$A$4</f>
        <v>Breyting frá 2022</v>
      </c>
      <c r="I330" s="971"/>
      <c r="J330" s="972" t="str">
        <f>"Breyting frá "&amp;$A$3</f>
        <v>Breyting frá 2005</v>
      </c>
      <c r="K330" s="971"/>
      <c r="L330" s="963" t="s">
        <v>486</v>
      </c>
      <c r="M330" s="963"/>
      <c r="X330" s="833"/>
      <c r="Y330" s="970" t="str">
        <f>"Emissions in "&amp;$A$1</f>
        <v>Emissions in 2023</v>
      </c>
      <c r="Z330" s="971"/>
      <c r="AA330" s="972" t="str">
        <f>"Change from "&amp;$A$4</f>
        <v>Change from 2022</v>
      </c>
      <c r="AB330" s="971"/>
      <c r="AC330" s="972" t="str">
        <f>"Change from "&amp;$A$3</f>
        <v>Change from 2005</v>
      </c>
      <c r="AD330" s="981"/>
      <c r="AE330" s="963" t="s">
        <v>486</v>
      </c>
      <c r="AF330" s="963"/>
      <c r="AG330" s="42"/>
    </row>
    <row r="331" spans="1:33" ht="24.6" customHeight="1" x14ac:dyDescent="0.4">
      <c r="E331" s="833"/>
      <c r="F331" s="834" t="s">
        <v>442</v>
      </c>
      <c r="G331" s="835" t="s">
        <v>4</v>
      </c>
      <c r="H331" s="834" t="str">
        <f>$F$7</f>
        <v>Þús. tonn CO₂-íg.</v>
      </c>
      <c r="I331" s="835" t="s">
        <v>4</v>
      </c>
      <c r="J331" s="834" t="str">
        <f>$F$7</f>
        <v>Þús. tonn CO₂-íg.</v>
      </c>
      <c r="K331" s="835" t="s">
        <v>4</v>
      </c>
      <c r="L331" s="837" t="str">
        <f>$F$7</f>
        <v>Þús. tonn CO₂-íg.</v>
      </c>
      <c r="M331" s="837" t="s">
        <v>4</v>
      </c>
      <c r="X331" s="833"/>
      <c r="Y331" s="834" t="s">
        <v>435</v>
      </c>
      <c r="Z331" s="835" t="s">
        <v>4</v>
      </c>
      <c r="AA331" s="834" t="str">
        <f>$Y$7</f>
        <v>Thousand tons CO2e</v>
      </c>
      <c r="AB331" s="835" t="s">
        <v>4</v>
      </c>
      <c r="AC331" s="834" t="str">
        <f>$Y$7</f>
        <v>Thousand tons CO2e</v>
      </c>
      <c r="AD331" s="836" t="s">
        <v>4</v>
      </c>
      <c r="AE331" s="837" t="str">
        <f>$F$7</f>
        <v>Þús. tonn CO₂-íg.</v>
      </c>
      <c r="AF331" s="837" t="s">
        <v>4</v>
      </c>
      <c r="AG331" s="42"/>
    </row>
    <row r="332" spans="1:33" ht="30" customHeight="1" x14ac:dyDescent="0.4">
      <c r="A332" s="128" t="s">
        <v>92</v>
      </c>
      <c r="B332" s="245" t="s">
        <v>478</v>
      </c>
      <c r="C332" s="245" t="s">
        <v>48</v>
      </c>
      <c r="D332" s="41" t="s">
        <v>48</v>
      </c>
      <c r="E332" s="309" t="str">
        <f>'Talnagögn | Numerical Data'!$D$438</f>
        <v>Eldsneytisbruni, staðbundinn iðnaður</v>
      </c>
      <c r="F332" s="240" cm="1">
        <f t="array" ref="F332">INDEX('Talnagögn | Numerical Data'!$1:$1048576, _xlfn.XMATCH($A332,'Talnagögn | Numerical Data'!$A:$A), _xlfn.XMATCH($A$1,'Talnagögn | Numerical Data'!$1:$1))</f>
        <v>5.5265801624558328</v>
      </c>
      <c r="G332" s="333">
        <f>F332/$F$335</f>
        <v>3.0490972080218439E-3</v>
      </c>
      <c r="H332" s="312" cm="1">
        <f t="array" ref="H332">INDEX('Talnagögn | Numerical Data'!$1:$1048576, _xlfn.XMATCH($A332,'Talnagögn | Numerical Data'!$A:$A), _xlfn.XMATCH($A$1,'Talnagögn | Numerical Data'!$1:$1))-INDEX('Talnagögn | Numerical Data'!$1:$1048576, _xlfn.XMATCH($A332,'Talnagögn | Numerical Data'!$A:$A), _xlfn.XMATCH($A$4,'Talnagögn | Numerical Data'!$1:$1))</f>
        <v>-2.0919152414261211</v>
      </c>
      <c r="I332" s="315" cm="1">
        <f t="array" ref="I332">IFERROR(INDEX('Talnagögn | Numerical Data'!$1:$1048576, _xlfn.XMATCH($A332,'Talnagögn | Numerical Data'!$A:$A), _xlfn.XMATCH($A$1,'Talnagögn | Numerical Data'!$1:$1))/INDEX('Talnagögn | Numerical Data'!$1:$1048576, _xlfn.XMATCH($A332,'Talnagögn | Numerical Data'!$A:$A), _xlfn.XMATCH($A$4,'Talnagögn | Numerical Data'!$1:$1))-1,"—")</f>
        <v>-0.27458377678618795</v>
      </c>
      <c r="J332" s="304" cm="1">
        <f t="array" ref="J332">INDEX('Talnagögn | Numerical Data'!$1:$1048576, _xlfn.XMATCH($A332,'Talnagögn | Numerical Data'!$A:$A), _xlfn.XMATCH($A$1,'Talnagögn | Numerical Data'!$1:$1))-INDEX('Talnagögn | Numerical Data'!$1:$1048576, _xlfn.XMATCH($A332,'Talnagögn | Numerical Data'!$A:$A), _xlfn.XMATCH($A$3,'Talnagögn | Numerical Data'!$1:$1))</f>
        <v>-25.711904756844167</v>
      </c>
      <c r="K332" s="315" cm="1">
        <f t="array" ref="K332">IFERROR(INDEX('Talnagögn | Numerical Data'!$1:$1048576, _xlfn.XMATCH($A332,'Talnagögn | Numerical Data'!$A:$A), _xlfn.XMATCH($A$1,'Talnagögn | Numerical Data'!$1:$1))/INDEX('Talnagögn | Numerical Data'!$1:$1048576, _xlfn.XMATCH($A332,'Talnagögn | Numerical Data'!$A:$A), _xlfn.XMATCH($A$3,'Talnagögn | Numerical Data'!$1:$1))-1,"—")</f>
        <v>-0.82308424442693251</v>
      </c>
      <c r="L332" s="304" cm="1">
        <f t="array" ref="L332">INDEX('Talnagögn | Numerical Data'!$1:$1048576, _xlfn.XMATCH($B332,'Talnagögn | Numerical Data'!$B:$B), _xlfn.XMATCH($B$2,'Talnagögn | Numerical Data'!$1:$1))-INDEX('Talnagögn | Numerical Data'!$1:$1048576, _xlfn.XMATCH($A332,'Talnagögn | Numerical Data'!$A:$A), _xlfn.XMATCH($A$3,'Talnagögn | Numerical Data'!$1:$1))</f>
        <v>-25.650146118965583</v>
      </c>
      <c r="M332" s="350" cm="1">
        <f t="array" ref="M332">INDEX('Talnagögn | Numerical Data'!$1:$1048576, _xlfn.XMATCH($B332,'Talnagögn | Numerical Data'!$B:$B), _xlfn.XMATCH($B$2,'Talnagögn | Numerical Data'!$1:$1))/INDEX('Talnagögn | Numerical Data'!$1:$1048576, _xlfn.XMATCH($A332,'Talnagögn | Numerical Data'!$A:$A), _xlfn.XMATCH($A$3,'Talnagögn | Numerical Data'!$1:$1))-1</f>
        <v>-0.82110723952294551</v>
      </c>
      <c r="X332" s="309" t="str">
        <f>'Talnagögn | Numerical Data'!$E$438</f>
        <v>Fuel Combustion, Stationary Industry</v>
      </c>
      <c r="Y332" s="240" cm="1">
        <f t="array" ref="Y332">INDEX('Talnagögn | Numerical Data'!$1:$1048576, _xlfn.XMATCH($A332,'Talnagögn | Numerical Data'!$A:$A), _xlfn.XMATCH($A$1,'Talnagögn | Numerical Data'!$1:$1))</f>
        <v>5.5265801624558328</v>
      </c>
      <c r="Z332" s="333">
        <f>Y332/$F$335</f>
        <v>3.0490972080218439E-3</v>
      </c>
      <c r="AA332" s="312" cm="1">
        <f t="array" ref="AA332">INDEX('Talnagögn | Numerical Data'!$1:$1048576, _xlfn.XMATCH($A332,'Talnagögn | Numerical Data'!$A:$A), _xlfn.XMATCH($A$1,'Talnagögn | Numerical Data'!$1:$1))-INDEX('Talnagögn | Numerical Data'!$1:$1048576, _xlfn.XMATCH($A332,'Talnagögn | Numerical Data'!$A:$A), _xlfn.XMATCH($A$4,'Talnagögn | Numerical Data'!$1:$1))</f>
        <v>-2.0919152414261211</v>
      </c>
      <c r="AB332" s="315" cm="1">
        <f t="array" ref="AB332">IFERROR(INDEX('Talnagögn | Numerical Data'!$1:$1048576, _xlfn.XMATCH($A332,'Talnagögn | Numerical Data'!$A:$A), _xlfn.XMATCH($A$1,'Talnagögn | Numerical Data'!$1:$1))/INDEX('Talnagögn | Numerical Data'!$1:$1048576, _xlfn.XMATCH($A332,'Talnagögn | Numerical Data'!$A:$A), _xlfn.XMATCH($A$4,'Talnagögn | Numerical Data'!$1:$1))-1,"—")</f>
        <v>-0.27458377678618795</v>
      </c>
      <c r="AC332" s="304" cm="1">
        <f t="array" ref="AC332">INDEX('Talnagögn | Numerical Data'!$1:$1048576, _xlfn.XMATCH($A332,'Talnagögn | Numerical Data'!$A:$A), _xlfn.XMATCH($A$1,'Talnagögn | Numerical Data'!$1:$1))-INDEX('Talnagögn | Numerical Data'!$1:$1048576, _xlfn.XMATCH($A332,'Talnagögn | Numerical Data'!$A:$A), _xlfn.XMATCH($A$3,'Talnagögn | Numerical Data'!$1:$1))</f>
        <v>-25.711904756844167</v>
      </c>
      <c r="AD332" s="315" cm="1">
        <f t="array" ref="AD332">IFERROR(INDEX('Talnagögn | Numerical Data'!$1:$1048576, _xlfn.XMATCH($A332,'Talnagögn | Numerical Data'!$A:$A), _xlfn.XMATCH($A$1,'Talnagögn | Numerical Data'!$1:$1))/INDEX('Talnagögn | Numerical Data'!$1:$1048576, _xlfn.XMATCH($A332,'Talnagögn | Numerical Data'!$A:$A), _xlfn.XMATCH($A$3,'Talnagögn | Numerical Data'!$1:$1))-1,"—")</f>
        <v>-0.82308424442693251</v>
      </c>
      <c r="AE332" s="304" cm="1">
        <f t="array" ref="AE332">INDEX('Talnagögn | Numerical Data'!$1:$1048576, _xlfn.XMATCH($B332,'Talnagögn | Numerical Data'!$B:$B), _xlfn.XMATCH($B$2,'Talnagögn | Numerical Data'!$1:$1))-INDEX('Talnagögn | Numerical Data'!$1:$1048576, _xlfn.XMATCH($A332,'Talnagögn | Numerical Data'!$A:$A), _xlfn.XMATCH($A$3,'Talnagögn | Numerical Data'!$1:$1))</f>
        <v>-25.650146118965583</v>
      </c>
      <c r="AF332" s="350" cm="1">
        <f t="array" ref="AF332">INDEX('Talnagögn | Numerical Data'!$1:$1048576, _xlfn.XMATCH($B332,'Talnagögn | Numerical Data'!$B:$B), _xlfn.XMATCH($B$2,'Talnagögn | Numerical Data'!$1:$1))/INDEX('Talnagögn | Numerical Data'!$1:$1048576, _xlfn.XMATCH($A332,'Talnagögn | Numerical Data'!$A:$A), _xlfn.XMATCH($A$3,'Talnagögn | Numerical Data'!$1:$1))-1</f>
        <v>-0.82110723952294551</v>
      </c>
    </row>
    <row r="333" spans="1:33" ht="21" customHeight="1" x14ac:dyDescent="0.4">
      <c r="A333" s="179" t="s">
        <v>93</v>
      </c>
      <c r="B333" s="245" t="s">
        <v>479</v>
      </c>
      <c r="C333" s="245" t="s">
        <v>48</v>
      </c>
      <c r="D333" s="41" t="s">
        <v>48</v>
      </c>
      <c r="E333" s="309" t="str">
        <f>'Talnagögn | Numerical Data'!$D$439</f>
        <v>Kísil- og kísilmálmframleiðsla</v>
      </c>
      <c r="F333" s="304" cm="1">
        <f t="array" ref="F333">INDEX('Talnagögn | Numerical Data'!$1:$1048576, _xlfn.XMATCH($A333,'Talnagögn | Numerical Data'!$A:$A), _xlfn.XMATCH($A$1,'Talnagögn | Numerical Data'!$1:$1))</f>
        <v>404.35243266231652</v>
      </c>
      <c r="G333" s="292">
        <f t="shared" ref="G333:G335" si="2">F333/$F$335</f>
        <v>0.22308730485140468</v>
      </c>
      <c r="H333" s="286" cm="1">
        <f t="array" ref="H333">INDEX('Talnagögn | Numerical Data'!$1:$1048576, _xlfn.XMATCH($A333,'Talnagögn | Numerical Data'!$A:$A), _xlfn.XMATCH($A$1,'Talnagögn | Numerical Data'!$1:$1))-INDEX('Talnagögn | Numerical Data'!$1:$1048576, _xlfn.XMATCH($A333,'Talnagögn | Numerical Data'!$A:$A), _xlfn.XMATCH($A$4,'Talnagögn | Numerical Data'!$1:$1))</f>
        <v>-108.9060859133711</v>
      </c>
      <c r="I333" s="315" cm="1">
        <f t="array" ref="I333">IFERROR(INDEX('Talnagögn | Numerical Data'!$1:$1048576, _xlfn.XMATCH($A333,'Talnagögn | Numerical Data'!$A:$A), _xlfn.XMATCH($A$1,'Talnagögn | Numerical Data'!$1:$1))/INDEX('Talnagögn | Numerical Data'!$1:$1048576, _xlfn.XMATCH($A333,'Talnagögn | Numerical Data'!$A:$A), _xlfn.XMATCH($A$4,'Talnagögn | Numerical Data'!$1:$1))-1,"—")</f>
        <v>-0.21218563739690033</v>
      </c>
      <c r="J333" s="304" cm="1">
        <f t="array" ref="J333">INDEX('Talnagögn | Numerical Data'!$1:$1048576, _xlfn.XMATCH($A333,'Talnagögn | Numerical Data'!$A:$A), _xlfn.XMATCH($A$1,'Talnagögn | Numerical Data'!$1:$1))-INDEX('Talnagögn | Numerical Data'!$1:$1048576, _xlfn.XMATCH($A333,'Talnagögn | Numerical Data'!$A:$A), _xlfn.XMATCH($A$3,'Talnagögn | Numerical Data'!$1:$1))</f>
        <v>27.516502655916497</v>
      </c>
      <c r="K333" s="288" cm="1">
        <f t="array" ref="K333">IFERROR(INDEX('Talnagögn | Numerical Data'!$1:$1048576, _xlfn.XMATCH($A333,'Talnagögn | Numerical Data'!$A:$A), _xlfn.XMATCH($A$1,'Talnagögn | Numerical Data'!$1:$1))/INDEX('Talnagögn | Numerical Data'!$1:$1048576, _xlfn.XMATCH($A333,'Talnagögn | Numerical Data'!$A:$A), _xlfn.XMATCH($A$3,'Talnagögn | Numerical Data'!$1:$1))-1,"—")</f>
        <v>7.301984886486057E-2</v>
      </c>
      <c r="L333" s="304" cm="1">
        <f t="array" ref="L333">INDEX('Talnagögn | Numerical Data'!$1:$1048576, _xlfn.XMATCH($B333,'Talnagögn | Numerical Data'!$B:$B), _xlfn.XMATCH($B$2,'Talnagögn | Numerical Data'!$1:$1))-INDEX('Talnagögn | Numerical Data'!$1:$1048576, _xlfn.XMATCH($A333,'Talnagögn | Numerical Data'!$A:$A), _xlfn.XMATCH($A$3,'Talnagögn | Numerical Data'!$1:$1))</f>
        <v>58.401598857595673</v>
      </c>
      <c r="M333" s="350" cm="1">
        <f t="array" ref="M333">INDEX('Talnagögn | Numerical Data'!$1:$1048576, _xlfn.XMATCH($B333,'Talnagögn | Numerical Data'!$B:$B), _xlfn.XMATCH($B$2,'Talnagögn | Numerical Data'!$1:$1))/INDEX('Talnagögn | Numerical Data'!$1:$1048576, _xlfn.XMATCH($A333,'Talnagögn | Numerical Data'!$A:$A), _xlfn.XMATCH($A$3,'Talnagögn | Numerical Data'!$1:$1))-1</f>
        <v>0.15497884943350226</v>
      </c>
      <c r="X333" s="309" t="str">
        <f>'Talnagögn | Numerical Data'!$E$439</f>
        <v>Ferrosilicon and Silicon Metal Production</v>
      </c>
      <c r="Y333" s="304" cm="1">
        <f t="array" ref="Y333">INDEX('Talnagögn | Numerical Data'!$1:$1048576, _xlfn.XMATCH($A333,'Talnagögn | Numerical Data'!$A:$A), _xlfn.XMATCH($A$1,'Talnagögn | Numerical Data'!$1:$1))</f>
        <v>404.35243266231652</v>
      </c>
      <c r="Z333" s="292">
        <f t="shared" ref="Z333:Z335" si="3">Y333/$F$335</f>
        <v>0.22308730485140468</v>
      </c>
      <c r="AA333" s="286" cm="1">
        <f t="array" ref="AA333">INDEX('Talnagögn | Numerical Data'!$1:$1048576, _xlfn.XMATCH($A333,'Talnagögn | Numerical Data'!$A:$A), _xlfn.XMATCH($A$1,'Talnagögn | Numerical Data'!$1:$1))-INDEX('Talnagögn | Numerical Data'!$1:$1048576, _xlfn.XMATCH($A333,'Talnagögn | Numerical Data'!$A:$A), _xlfn.XMATCH($A$4,'Talnagögn | Numerical Data'!$1:$1))</f>
        <v>-108.9060859133711</v>
      </c>
      <c r="AB333" s="315" cm="1">
        <f t="array" ref="AB333">IFERROR(INDEX('Talnagögn | Numerical Data'!$1:$1048576, _xlfn.XMATCH($A333,'Talnagögn | Numerical Data'!$A:$A), _xlfn.XMATCH($A$1,'Talnagögn | Numerical Data'!$1:$1))/INDEX('Talnagögn | Numerical Data'!$1:$1048576, _xlfn.XMATCH($A333,'Talnagögn | Numerical Data'!$A:$A), _xlfn.XMATCH($A$4,'Talnagögn | Numerical Data'!$1:$1))-1,"—")</f>
        <v>-0.21218563739690033</v>
      </c>
      <c r="AC333" s="304" cm="1">
        <f t="array" ref="AC333">INDEX('Talnagögn | Numerical Data'!$1:$1048576, _xlfn.XMATCH($A333,'Talnagögn | Numerical Data'!$A:$A), _xlfn.XMATCH($A$1,'Talnagögn | Numerical Data'!$1:$1))-INDEX('Talnagögn | Numerical Data'!$1:$1048576, _xlfn.XMATCH($A333,'Talnagögn | Numerical Data'!$A:$A), _xlfn.XMATCH($A$3,'Talnagögn | Numerical Data'!$1:$1))</f>
        <v>27.516502655916497</v>
      </c>
      <c r="AD333" s="288" cm="1">
        <f t="array" ref="AD333">IFERROR(INDEX('Talnagögn | Numerical Data'!$1:$1048576, _xlfn.XMATCH($A333,'Talnagögn | Numerical Data'!$A:$A), _xlfn.XMATCH($A$1,'Talnagögn | Numerical Data'!$1:$1))/INDEX('Talnagögn | Numerical Data'!$1:$1048576, _xlfn.XMATCH($A333,'Talnagögn | Numerical Data'!$A:$A), _xlfn.XMATCH($A$3,'Talnagögn | Numerical Data'!$1:$1))-1,"—")</f>
        <v>7.301984886486057E-2</v>
      </c>
      <c r="AE333" s="304" cm="1">
        <f t="array" ref="AE333">INDEX('Talnagögn | Numerical Data'!$1:$1048576, _xlfn.XMATCH($B333,'Talnagögn | Numerical Data'!$B:$B), _xlfn.XMATCH($B$2,'Talnagögn | Numerical Data'!$1:$1))-INDEX('Talnagögn | Numerical Data'!$1:$1048576, _xlfn.XMATCH($A333,'Talnagögn | Numerical Data'!$A:$A), _xlfn.XMATCH($A$3,'Talnagögn | Numerical Data'!$1:$1))</f>
        <v>58.401598857595673</v>
      </c>
      <c r="AF333" s="350" cm="1">
        <f t="array" ref="AF333">INDEX('Talnagögn | Numerical Data'!$1:$1048576, _xlfn.XMATCH($B333,'Talnagögn | Numerical Data'!$B:$B), _xlfn.XMATCH($B$2,'Talnagögn | Numerical Data'!$1:$1))/INDEX('Talnagögn | Numerical Data'!$1:$1048576, _xlfn.XMATCH($A333,'Talnagögn | Numerical Data'!$A:$A), _xlfn.XMATCH($A$3,'Talnagögn | Numerical Data'!$1:$1))-1</f>
        <v>0.15497884943350226</v>
      </c>
    </row>
    <row r="334" spans="1:33" ht="21" customHeight="1" x14ac:dyDescent="0.4">
      <c r="A334" s="179" t="s">
        <v>94</v>
      </c>
      <c r="B334" s="245" t="s">
        <v>480</v>
      </c>
      <c r="C334" s="245" t="s">
        <v>48</v>
      </c>
      <c r="D334" s="41" t="s">
        <v>48</v>
      </c>
      <c r="E334" s="316" t="str">
        <f>'Talnagögn | Numerical Data'!$D$440</f>
        <v>Álframleiðsla</v>
      </c>
      <c r="F334" s="256" cm="1">
        <f t="array" ref="F334">INDEX('Talnagögn | Numerical Data'!$1:$1048576, _xlfn.XMATCH($A334,'Talnagögn | Numerical Data'!$A:$A), _xlfn.XMATCH($A$1,'Talnagögn | Numerical Data'!$1:$1))</f>
        <v>1402.649641668688</v>
      </c>
      <c r="G334" s="290">
        <f t="shared" si="2"/>
        <v>0.7738628556044248</v>
      </c>
      <c r="H334" s="286" cm="1">
        <f t="array" ref="H334">INDEX('Talnagögn | Numerical Data'!$1:$1048576, _xlfn.XMATCH($A334,'Talnagögn | Numerical Data'!$A:$A), _xlfn.XMATCH($A$1,'Talnagögn | Numerical Data'!$1:$1))-INDEX('Talnagögn | Numerical Data'!$1:$1048576, _xlfn.XMATCH($A334,'Talnagögn | Numerical Data'!$A:$A), _xlfn.XMATCH($A$4,'Talnagögn | Numerical Data'!$1:$1))</f>
        <v>48.448911328023087</v>
      </c>
      <c r="I334" s="257" cm="1">
        <f t="array" ref="I334">IFERROR(INDEX('Talnagögn | Numerical Data'!$1:$1048576, _xlfn.XMATCH($A334,'Talnagögn | Numerical Data'!$A:$A), _xlfn.XMATCH($A$1,'Talnagögn | Numerical Data'!$1:$1))/INDEX('Talnagögn | Numerical Data'!$1:$1048576, _xlfn.XMATCH($A334,'Talnagögn | Numerical Data'!$A:$A), _xlfn.XMATCH($A$4,'Talnagögn | Numerical Data'!$1:$1))-1,"—")</f>
        <v>3.5776757642004275E-2</v>
      </c>
      <c r="J334" s="256" cm="1">
        <f t="array" ref="J334">INDEX('Talnagögn | Numerical Data'!$1:$1048576, _xlfn.XMATCH($A334,'Talnagögn | Numerical Data'!$A:$A), _xlfn.XMATCH($A$1,'Talnagögn | Numerical Data'!$1:$1))-INDEX('Talnagögn | Numerical Data'!$1:$1048576, _xlfn.XMATCH($A334,'Talnagögn | Numerical Data'!$A:$A), _xlfn.XMATCH($A$3,'Talnagögn | Numerical Data'!$1:$1))</f>
        <v>957.8411255016008</v>
      </c>
      <c r="K334" s="318" cm="1">
        <f t="array" ref="K334">IFERROR(INDEX('Talnagögn | Numerical Data'!$1:$1048576, _xlfn.XMATCH($A334,'Talnagögn | Numerical Data'!$A:$A), _xlfn.XMATCH($A$1,'Talnagögn | Numerical Data'!$1:$1))/INDEX('Talnagögn | Numerical Data'!$1:$1048576, _xlfn.XMATCH($A334,'Talnagögn | Numerical Data'!$A:$A), _xlfn.XMATCH($A$3,'Talnagögn | Numerical Data'!$1:$1))-1,"—")</f>
        <v>2.1533785678280473</v>
      </c>
      <c r="L334" s="319" cm="1">
        <f t="array" ref="L334">INDEX('Talnagögn | Numerical Data'!$1:$1048576, _xlfn.XMATCH($B334,'Talnagögn | Numerical Data'!$B:$B), _xlfn.XMATCH($B$2,'Talnagögn | Numerical Data'!$1:$1))-INDEX('Talnagögn | Numerical Data'!$1:$1048576, _xlfn.XMATCH($A334,'Talnagögn | Numerical Data'!$A:$A), _xlfn.XMATCH($A$3,'Talnagögn | Numerical Data'!$1:$1))</f>
        <v>978.58750707255808</v>
      </c>
      <c r="M334" s="363" cm="1">
        <f t="array" ref="M334">INDEX('Talnagögn | Numerical Data'!$1:$1048576, _xlfn.XMATCH($B334,'Talnagögn | Numerical Data'!$B:$B), _xlfn.XMATCH($B$2,'Talnagögn | Numerical Data'!$1:$1))/INDEX('Talnagögn | Numerical Data'!$1:$1048576, _xlfn.XMATCH($A334,'Talnagögn | Numerical Data'!$A:$A), _xlfn.XMATCH($A$3,'Talnagögn | Numerical Data'!$1:$1))-1</f>
        <v>2.2000197197325311</v>
      </c>
      <c r="X334" s="316" t="str">
        <f>'Talnagögn | Numerical Data'!$E$440</f>
        <v>Aluminium Production</v>
      </c>
      <c r="Y334" s="256" cm="1">
        <f t="array" ref="Y334">INDEX('Talnagögn | Numerical Data'!$1:$1048576, _xlfn.XMATCH($A334,'Talnagögn | Numerical Data'!$A:$A), _xlfn.XMATCH($A$1,'Talnagögn | Numerical Data'!$1:$1))</f>
        <v>1402.649641668688</v>
      </c>
      <c r="Z334" s="290">
        <f t="shared" si="3"/>
        <v>0.7738628556044248</v>
      </c>
      <c r="AA334" s="286" cm="1">
        <f t="array" ref="AA334">INDEX('Talnagögn | Numerical Data'!$1:$1048576, _xlfn.XMATCH($A334,'Talnagögn | Numerical Data'!$A:$A), _xlfn.XMATCH($A$1,'Talnagögn | Numerical Data'!$1:$1))-INDEX('Talnagögn | Numerical Data'!$1:$1048576, _xlfn.XMATCH($A334,'Talnagögn | Numerical Data'!$A:$A), _xlfn.XMATCH($A$4,'Talnagögn | Numerical Data'!$1:$1))</f>
        <v>48.448911328023087</v>
      </c>
      <c r="AB334" s="257" cm="1">
        <f t="array" ref="AB334">IFERROR(INDEX('Talnagögn | Numerical Data'!$1:$1048576, _xlfn.XMATCH($A334,'Talnagögn | Numerical Data'!$A:$A), _xlfn.XMATCH($A$1,'Talnagögn | Numerical Data'!$1:$1))/INDEX('Talnagögn | Numerical Data'!$1:$1048576, _xlfn.XMATCH($A334,'Talnagögn | Numerical Data'!$A:$A), _xlfn.XMATCH($A$4,'Talnagögn | Numerical Data'!$1:$1))-1,"—")</f>
        <v>3.5776757642004275E-2</v>
      </c>
      <c r="AC334" s="256" cm="1">
        <f t="array" ref="AC334">INDEX('Talnagögn | Numerical Data'!$1:$1048576, _xlfn.XMATCH($A334,'Talnagögn | Numerical Data'!$A:$A), _xlfn.XMATCH($A$1,'Talnagögn | Numerical Data'!$1:$1))-INDEX('Talnagögn | Numerical Data'!$1:$1048576, _xlfn.XMATCH($A334,'Talnagögn | Numerical Data'!$A:$A), _xlfn.XMATCH($A$3,'Talnagögn | Numerical Data'!$1:$1))</f>
        <v>957.8411255016008</v>
      </c>
      <c r="AD334" s="318" cm="1">
        <f t="array" ref="AD334">IFERROR(INDEX('Talnagögn | Numerical Data'!$1:$1048576, _xlfn.XMATCH($A334,'Talnagögn | Numerical Data'!$A:$A), _xlfn.XMATCH($A$1,'Talnagögn | Numerical Data'!$1:$1))/INDEX('Talnagögn | Numerical Data'!$1:$1048576, _xlfn.XMATCH($A334,'Talnagögn | Numerical Data'!$A:$A), _xlfn.XMATCH($A$3,'Talnagögn | Numerical Data'!$1:$1))-1,"—")</f>
        <v>2.1533785678280473</v>
      </c>
      <c r="AE334" s="319" cm="1">
        <f t="array" ref="AE334">INDEX('Talnagögn | Numerical Data'!$1:$1048576, _xlfn.XMATCH($B334,'Talnagögn | Numerical Data'!$B:$B), _xlfn.XMATCH($B$2,'Talnagögn | Numerical Data'!$1:$1))-INDEX('Talnagögn | Numerical Data'!$1:$1048576, _xlfn.XMATCH($A334,'Talnagögn | Numerical Data'!$A:$A), _xlfn.XMATCH($A$3,'Talnagögn | Numerical Data'!$1:$1))</f>
        <v>978.58750707255808</v>
      </c>
      <c r="AF334" s="363" cm="1">
        <f t="array" ref="AF334">INDEX('Talnagögn | Numerical Data'!$1:$1048576, _xlfn.XMATCH($B334,'Talnagögn | Numerical Data'!$B:$B), _xlfn.XMATCH($B$2,'Talnagögn | Numerical Data'!$1:$1))/INDEX('Talnagögn | Numerical Data'!$1:$1048576, _xlfn.XMATCH($A334,'Talnagögn | Numerical Data'!$A:$A), _xlfn.XMATCH($A$3,'Talnagögn | Numerical Data'!$1:$1))-1</f>
        <v>2.2000197197325311</v>
      </c>
    </row>
    <row r="335" spans="1:33" ht="24.9" customHeight="1" x14ac:dyDescent="0.4">
      <c r="A335" s="179" t="s">
        <v>90</v>
      </c>
      <c r="B335" s="245" t="s">
        <v>481</v>
      </c>
      <c r="C335" s="245" t="s">
        <v>48</v>
      </c>
      <c r="E335" s="320" t="s">
        <v>12</v>
      </c>
      <c r="F335" s="295" cm="1">
        <f t="array" ref="F335">INDEX('Talnagögn | Numerical Data'!$1:$1048576, _xlfn.XMATCH($A335,'Talnagögn | Numerical Data'!$A:$A), _xlfn.XMATCH($A$1,'Talnagögn | Numerical Data'!$1:$1))</f>
        <v>1812.53</v>
      </c>
      <c r="G335" s="296">
        <f t="shared" si="2"/>
        <v>1</v>
      </c>
      <c r="H335" s="321" cm="1">
        <f t="array" ref="H335">INDEX('Talnagögn | Numerical Data'!$1:$1048576, _xlfn.XMATCH($A335,'Talnagögn | Numerical Data'!$A:$A), _xlfn.XMATCH($A$1,'Talnagögn | Numerical Data'!$1:$1))-INDEX('Talnagögn | Numerical Data'!$1:$1048576, _xlfn.XMATCH($A335,'Talnagögn | Numerical Data'!$A:$A), _xlfn.XMATCH($A$4,'Talnagögn | Numerical Data'!$1:$1))</f>
        <v>-62.546000000000049</v>
      </c>
      <c r="I335" s="297" cm="1">
        <f t="array" ref="I335">IFERROR(INDEX('Talnagögn | Numerical Data'!$1:$1048576, _xlfn.XMATCH($A335,'Talnagögn | Numerical Data'!$A:$A), _xlfn.XMATCH($A$1,'Talnagögn | Numerical Data'!$1:$1))/INDEX('Talnagögn | Numerical Data'!$1:$1048576, _xlfn.XMATCH($A335,'Talnagögn | Numerical Data'!$A:$A), _xlfn.XMATCH($A$4,'Talnagögn | Numerical Data'!$1:$1))-1,"—")</f>
        <v>-3.3356514615940913E-2</v>
      </c>
      <c r="J335" s="269" cm="1">
        <f t="array" ref="J335">INDEX('Talnagögn | Numerical Data'!$1:$1048576, _xlfn.XMATCH($A335,'Talnagögn | Numerical Data'!$A:$A), _xlfn.XMATCH($A$1,'Talnagögn | Numerical Data'!$1:$1))-INDEX('Talnagögn | Numerical Data'!$1:$1048576, _xlfn.XMATCH($A335,'Talnagögn | Numerical Data'!$A:$A), _xlfn.XMATCH($A$3,'Talnagögn | Numerical Data'!$1:$1))</f>
        <v>959.64706890721277</v>
      </c>
      <c r="K335" s="838" cm="1">
        <f t="array" ref="K335">IFERROR(INDEX('Talnagögn | Numerical Data'!$1:$1048576, _xlfn.XMATCH($A335,'Talnagögn | Numerical Data'!$A:$A), _xlfn.XMATCH($A$1,'Talnagögn | Numerical Data'!$1:$1))/INDEX('Talnagögn | Numerical Data'!$1:$1048576, _xlfn.XMATCH($A335,'Talnagögn | Numerical Data'!$A:$A), _xlfn.XMATCH($A$3,'Talnagögn | Numerical Data'!$1:$1))-1,"—")</f>
        <v>1.1251802960549697</v>
      </c>
      <c r="L335" s="269" cm="1">
        <f t="array" ref="L335">INDEX('Talnagögn | Numerical Data'!$1:$1048576, _xlfn.XMATCH($B335,'Talnagögn | Numerical Data'!$B:$B), _xlfn.XMATCH($B$2,'Talnagögn | Numerical Data'!$1:$1))-INDEX('Talnagögn | Numerical Data'!$1:$1048576, _xlfn.XMATCH($A335,'Talnagögn | Numerical Data'!$A:$A), _xlfn.XMATCH($A$3,'Talnagögn | Numerical Data'!$1:$1))</f>
        <v>1011.3389598111883</v>
      </c>
      <c r="M335" s="849" cm="1">
        <f t="array" ref="M335">INDEX('Talnagögn | Numerical Data'!$1:$1048576, _xlfn.XMATCH($B335,'Talnagögn | Numerical Data'!$B:$B), _xlfn.XMATCH($B$2,'Talnagögn | Numerical Data'!$1:$1))/INDEX('Talnagögn | Numerical Data'!$1:$1048576, _xlfn.XMATCH($A335,'Talnagögn | Numerical Data'!$A:$A), _xlfn.XMATCH($A$3,'Talnagögn | Numerical Data'!$1:$1))-1</f>
        <v>1.1857887207513622</v>
      </c>
      <c r="X335" s="320" t="s">
        <v>12</v>
      </c>
      <c r="Y335" s="295" cm="1">
        <f t="array" ref="Y335">INDEX('Talnagögn | Numerical Data'!$1:$1048576, _xlfn.XMATCH($A335,'Talnagögn | Numerical Data'!$A:$A), _xlfn.XMATCH($A$1,'Talnagögn | Numerical Data'!$1:$1))</f>
        <v>1812.53</v>
      </c>
      <c r="Z335" s="296">
        <f t="shared" si="3"/>
        <v>1</v>
      </c>
      <c r="AA335" s="321" cm="1">
        <f t="array" ref="AA335">INDEX('Talnagögn | Numerical Data'!$1:$1048576, _xlfn.XMATCH($A335,'Talnagögn | Numerical Data'!$A:$A), _xlfn.XMATCH($A$1,'Talnagögn | Numerical Data'!$1:$1))-INDEX('Talnagögn | Numerical Data'!$1:$1048576, _xlfn.XMATCH($A335,'Talnagögn | Numerical Data'!$A:$A), _xlfn.XMATCH($A$4,'Talnagögn | Numerical Data'!$1:$1))</f>
        <v>-62.546000000000049</v>
      </c>
      <c r="AB335" s="297" cm="1">
        <f t="array" ref="AB335">IFERROR(INDEX('Talnagögn | Numerical Data'!$1:$1048576, _xlfn.XMATCH($A335,'Talnagögn | Numerical Data'!$A:$A), _xlfn.XMATCH($A$1,'Talnagögn | Numerical Data'!$1:$1))/INDEX('Talnagögn | Numerical Data'!$1:$1048576, _xlfn.XMATCH($A335,'Talnagögn | Numerical Data'!$A:$A), _xlfn.XMATCH($A$4,'Talnagögn | Numerical Data'!$1:$1))-1,"—")</f>
        <v>-3.3356514615940913E-2</v>
      </c>
      <c r="AC335" s="269" cm="1">
        <f t="array" ref="AC335">INDEX('Talnagögn | Numerical Data'!$1:$1048576, _xlfn.XMATCH($A335,'Talnagögn | Numerical Data'!$A:$A), _xlfn.XMATCH($A$1,'Talnagögn | Numerical Data'!$1:$1))-INDEX('Talnagögn | Numerical Data'!$1:$1048576, _xlfn.XMATCH($A335,'Talnagögn | Numerical Data'!$A:$A), _xlfn.XMATCH($A$3,'Talnagögn | Numerical Data'!$1:$1))</f>
        <v>959.64706890721277</v>
      </c>
      <c r="AD335" s="838" cm="1">
        <f t="array" ref="AD335">IFERROR(INDEX('Talnagögn | Numerical Data'!$1:$1048576, _xlfn.XMATCH($A335,'Talnagögn | Numerical Data'!$A:$A), _xlfn.XMATCH($A$1,'Talnagögn | Numerical Data'!$1:$1))/INDEX('Talnagögn | Numerical Data'!$1:$1048576, _xlfn.XMATCH($A335,'Talnagögn | Numerical Data'!$A:$A), _xlfn.XMATCH($A$3,'Talnagögn | Numerical Data'!$1:$1))-1,"—")</f>
        <v>1.1251802960549697</v>
      </c>
      <c r="AE335" s="269" cm="1">
        <f t="array" ref="AE335">INDEX('Talnagögn | Numerical Data'!$1:$1048576, _xlfn.XMATCH($B335,'Talnagögn | Numerical Data'!$B:$B), _xlfn.XMATCH($B$2,'Talnagögn | Numerical Data'!$1:$1))-INDEX('Talnagögn | Numerical Data'!$1:$1048576, _xlfn.XMATCH($A335,'Talnagögn | Numerical Data'!$A:$A), _xlfn.XMATCH($A$3,'Talnagögn | Numerical Data'!$1:$1))</f>
        <v>1011.3389598111883</v>
      </c>
      <c r="AF335" s="849" cm="1">
        <f t="array" ref="AF335">INDEX('Talnagögn | Numerical Data'!$1:$1048576, _xlfn.XMATCH($B335,'Talnagögn | Numerical Data'!$B:$B), _xlfn.XMATCH($B$2,'Talnagögn | Numerical Data'!$1:$1))/INDEX('Talnagögn | Numerical Data'!$1:$1048576, _xlfn.XMATCH($A335,'Talnagögn | Numerical Data'!$A:$A), _xlfn.XMATCH($A$3,'Talnagögn | Numerical Data'!$1:$1))-1</f>
        <v>1.1857887207513622</v>
      </c>
    </row>
    <row r="336" spans="1:33" x14ac:dyDescent="0.4">
      <c r="F336" s="146"/>
      <c r="L336" s="42" t="s">
        <v>48</v>
      </c>
      <c r="Y336" s="806"/>
    </row>
    <row r="358" spans="5:33" s="334" customFormat="1" ht="27" customHeight="1" x14ac:dyDescent="0.4">
      <c r="E358" s="334" t="s">
        <v>34</v>
      </c>
      <c r="V358" s="335"/>
      <c r="X358" s="334" t="s">
        <v>174</v>
      </c>
      <c r="Y358" s="810"/>
      <c r="AA358" s="810"/>
      <c r="AC358" s="810"/>
      <c r="AE358" s="810"/>
      <c r="AG358" s="810"/>
    </row>
    <row r="382" spans="1:24" s="851" customFormat="1" ht="27" customHeight="1" x14ac:dyDescent="0.4">
      <c r="A382" s="850"/>
      <c r="B382" s="850"/>
      <c r="C382" s="850"/>
      <c r="E382" s="851" t="str">
        <f>$E$65</f>
        <v>FRAMREIKNUÐ LOSUN</v>
      </c>
      <c r="V382" s="852"/>
      <c r="X382" s="851" t="str">
        <f>$X$65</f>
        <v>EMISSION PROJECTIONS</v>
      </c>
    </row>
  </sheetData>
  <mergeCells count="96">
    <mergeCell ref="AG110:AH110"/>
    <mergeCell ref="Y93:AD93"/>
    <mergeCell ref="AE93:AH93"/>
    <mergeCell ref="Y94:AD94"/>
    <mergeCell ref="AE94:AF94"/>
    <mergeCell ref="AG94:AH94"/>
    <mergeCell ref="AE95:AF95"/>
    <mergeCell ref="AG95:AH95"/>
    <mergeCell ref="Y108:AD108"/>
    <mergeCell ref="AE108:AH108"/>
    <mergeCell ref="Y109:AD109"/>
    <mergeCell ref="AE109:AF109"/>
    <mergeCell ref="AG109:AH109"/>
    <mergeCell ref="Y95:Z95"/>
    <mergeCell ref="AA95:AB95"/>
    <mergeCell ref="AC95:AD95"/>
    <mergeCell ref="AE330:AF330"/>
    <mergeCell ref="Y244:AD244"/>
    <mergeCell ref="Y245:AD245"/>
    <mergeCell ref="AE245:AF245"/>
    <mergeCell ref="AE246:AF246"/>
    <mergeCell ref="Y328:AD328"/>
    <mergeCell ref="Y329:AD329"/>
    <mergeCell ref="AE329:AF329"/>
    <mergeCell ref="AA330:AB330"/>
    <mergeCell ref="Y330:Z330"/>
    <mergeCell ref="AC330:AD330"/>
    <mergeCell ref="Y246:Z246"/>
    <mergeCell ref="AA246:AB246"/>
    <mergeCell ref="AC246:AD246"/>
    <mergeCell ref="AE244:AF244"/>
    <mergeCell ref="AE328:AF328"/>
    <mergeCell ref="F329:K329"/>
    <mergeCell ref="L329:M329"/>
    <mergeCell ref="L330:M330"/>
    <mergeCell ref="F245:K245"/>
    <mergeCell ref="L245:M245"/>
    <mergeCell ref="L246:M246"/>
    <mergeCell ref="H246:I246"/>
    <mergeCell ref="J246:K246"/>
    <mergeCell ref="F330:G330"/>
    <mergeCell ref="H330:I330"/>
    <mergeCell ref="J330:K330"/>
    <mergeCell ref="F246:G246"/>
    <mergeCell ref="F328:K328"/>
    <mergeCell ref="L328:M328"/>
    <mergeCell ref="L6:M6"/>
    <mergeCell ref="N6:O6"/>
    <mergeCell ref="L244:M244"/>
    <mergeCell ref="F109:K109"/>
    <mergeCell ref="L109:M109"/>
    <mergeCell ref="N109:O109"/>
    <mergeCell ref="L110:M110"/>
    <mergeCell ref="N110:O110"/>
    <mergeCell ref="N94:O94"/>
    <mergeCell ref="L95:M95"/>
    <mergeCell ref="N95:O95"/>
    <mergeCell ref="F108:K108"/>
    <mergeCell ref="L108:O108"/>
    <mergeCell ref="F244:K244"/>
    <mergeCell ref="F6:G6"/>
    <mergeCell ref="H6:I6"/>
    <mergeCell ref="AG6:AH6"/>
    <mergeCell ref="AE5:AF5"/>
    <mergeCell ref="AG5:AH5"/>
    <mergeCell ref="Y4:AD4"/>
    <mergeCell ref="AE4:AH4"/>
    <mergeCell ref="Y6:Z6"/>
    <mergeCell ref="AA6:AB6"/>
    <mergeCell ref="AC6:AD6"/>
    <mergeCell ref="Y5:AD5"/>
    <mergeCell ref="AE6:AF6"/>
    <mergeCell ref="J6:K6"/>
    <mergeCell ref="F110:G110"/>
    <mergeCell ref="H95:I95"/>
    <mergeCell ref="F95:G95"/>
    <mergeCell ref="H110:I110"/>
    <mergeCell ref="J110:K110"/>
    <mergeCell ref="J95:K95"/>
    <mergeCell ref="F93:K93"/>
    <mergeCell ref="F94:K94"/>
    <mergeCell ref="L5:M5"/>
    <mergeCell ref="N5:O5"/>
    <mergeCell ref="L4:O4"/>
    <mergeCell ref="F5:K5"/>
    <mergeCell ref="F4:K4"/>
    <mergeCell ref="E93:E96"/>
    <mergeCell ref="E108:E111"/>
    <mergeCell ref="X93:X96"/>
    <mergeCell ref="X108:X111"/>
    <mergeCell ref="AE110:AF110"/>
    <mergeCell ref="L93:O93"/>
    <mergeCell ref="L94:M94"/>
    <mergeCell ref="Y110:Z110"/>
    <mergeCell ref="AA110:AB110"/>
    <mergeCell ref="AC110:AD110"/>
  </mergeCells>
  <conditionalFormatting sqref="A97:A101 B97:B124">
    <cfRule type="cellIs" dxfId="94" priority="71" operator="equal">
      <formula>0</formula>
    </cfRule>
  </conditionalFormatting>
  <conditionalFormatting sqref="A121">
    <cfRule type="cellIs" dxfId="93" priority="44" operator="equal">
      <formula>0</formula>
    </cfRule>
  </conditionalFormatting>
  <conditionalFormatting sqref="A11:B14">
    <cfRule type="cellIs" dxfId="92" priority="94" operator="equal">
      <formula>0</formula>
    </cfRule>
  </conditionalFormatting>
  <conditionalFormatting sqref="A9:C11">
    <cfRule type="cellIs" dxfId="91" priority="108" operator="equal">
      <formula>0</formula>
    </cfRule>
  </conditionalFormatting>
  <conditionalFormatting sqref="B127:B131">
    <cfRule type="cellIs" dxfId="90" priority="72" operator="equal">
      <formula>0</formula>
    </cfRule>
  </conditionalFormatting>
  <conditionalFormatting sqref="C9">
    <cfRule type="cellIs" dxfId="89" priority="109" operator="equal">
      <formula>0</formula>
    </cfRule>
  </conditionalFormatting>
  <conditionalFormatting sqref="C12:C14">
    <cfRule type="cellIs" dxfId="88" priority="92" operator="equal">
      <formula>0</formula>
    </cfRule>
  </conditionalFormatting>
  <conditionalFormatting sqref="C97:C101">
    <cfRule type="cellIs" dxfId="87" priority="70" operator="equal">
      <formula>0</formula>
    </cfRule>
  </conditionalFormatting>
  <conditionalFormatting sqref="C121">
    <cfRule type="cellIs" dxfId="86" priority="45" operator="equal">
      <formula>0</formula>
    </cfRule>
  </conditionalFormatting>
  <conditionalFormatting sqref="F332:L335">
    <cfRule type="cellIs" dxfId="85" priority="13" operator="equal">
      <formula>0</formula>
    </cfRule>
  </conditionalFormatting>
  <conditionalFormatting sqref="Y332:AE335">
    <cfRule type="cellIs" dxfId="84" priority="9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D03CA-2548-4B41-A082-4442B1BB00A3}">
  <sheetPr>
    <tabColor theme="2"/>
  </sheetPr>
  <dimension ref="A1:BE770"/>
  <sheetViews>
    <sheetView topLeftCell="D1" zoomScale="50" zoomScaleNormal="50" workbookViewId="0">
      <selection activeCell="X800" sqref="X800"/>
    </sheetView>
  </sheetViews>
  <sheetFormatPr defaultColWidth="9.19921875" defaultRowHeight="16.8" x14ac:dyDescent="0.4"/>
  <cols>
    <col min="1" max="1" width="7.3984375" style="128" hidden="1" customWidth="1"/>
    <col min="2" max="3" width="7.3984375" style="591" hidden="1" customWidth="1"/>
    <col min="4" max="4" width="2.59765625" style="12" bestFit="1" customWidth="1"/>
    <col min="5" max="5" width="36.3984375" style="12" customWidth="1"/>
    <col min="6" max="7" width="6.8984375" style="12" customWidth="1"/>
    <col min="8" max="8" width="10" style="12" customWidth="1"/>
    <col min="9" max="9" width="6.8984375" style="12" customWidth="1"/>
    <col min="10" max="10" width="7.69921875" style="12" customWidth="1"/>
    <col min="11" max="11" width="11.5" style="12" customWidth="1"/>
    <col min="12" max="12" width="8" style="12" customWidth="1"/>
    <col min="13" max="13" width="8.59765625" style="12" customWidth="1"/>
    <col min="14" max="14" width="10" style="12" customWidth="1"/>
    <col min="15" max="16" width="6.8984375" style="12" customWidth="1"/>
    <col min="17" max="17" width="10" style="12" customWidth="1"/>
    <col min="18" max="19" width="6.8984375" style="12" customWidth="1"/>
    <col min="20" max="20" width="10" style="12" customWidth="1"/>
    <col min="21" max="22" width="6.8984375" style="12" customWidth="1"/>
    <col min="23" max="23" width="10" style="12" customWidth="1"/>
    <col min="24" max="25" width="6.8984375" style="12" customWidth="1"/>
    <col min="26" max="26" width="10" style="12" customWidth="1"/>
    <col min="27" max="28" width="6.8984375" style="12" customWidth="1"/>
    <col min="29" max="29" width="10" style="12" customWidth="1"/>
    <col min="30" max="30" width="10.19921875" style="541" bestFit="1" customWidth="1"/>
    <col min="31" max="32" width="9.19921875" style="12"/>
    <col min="33" max="33" width="46.8984375" style="12" customWidth="1"/>
    <col min="34" max="35" width="9.19921875" style="12"/>
    <col min="36" max="36" width="9.69921875" style="12" customWidth="1"/>
    <col min="37" max="38" width="9.19921875" style="12"/>
    <col min="39" max="39" width="9.69921875" style="12" customWidth="1"/>
    <col min="40" max="41" width="9.19921875" style="12"/>
    <col min="42" max="42" width="9" style="12" customWidth="1"/>
    <col min="43" max="44" width="9.19921875" style="12"/>
    <col min="45" max="45" width="8.19921875" style="12" customWidth="1"/>
    <col min="46" max="16384" width="9.19921875" style="12"/>
  </cols>
  <sheetData>
    <row r="1" spans="1:57" s="229" customFormat="1" ht="45.6" customHeight="1" x14ac:dyDescent="0.75">
      <c r="A1" s="226"/>
      <c r="B1" s="226"/>
      <c r="C1" s="226"/>
      <c r="E1" s="229" t="s">
        <v>112</v>
      </c>
      <c r="AD1" s="539"/>
      <c r="AG1" s="229" t="s">
        <v>182</v>
      </c>
      <c r="AR1" s="232"/>
      <c r="AS1" s="232"/>
    </row>
    <row r="2" spans="1:57" s="237" customFormat="1" ht="37.5" customHeight="1" x14ac:dyDescent="0.4">
      <c r="A2" s="233">
        <v>2023</v>
      </c>
      <c r="B2" s="226">
        <v>1990</v>
      </c>
      <c r="C2" s="226"/>
      <c r="D2" s="234"/>
      <c r="E2" s="336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540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6"/>
      <c r="AS2" s="236"/>
    </row>
    <row r="3" spans="1:57" x14ac:dyDescent="0.4">
      <c r="A3" s="226"/>
      <c r="B3" s="226">
        <v>2005</v>
      </c>
      <c r="C3" s="226"/>
      <c r="D3" s="337" t="s">
        <v>48</v>
      </c>
    </row>
    <row r="4" spans="1:57" ht="20.399999999999999" customHeight="1" x14ac:dyDescent="0.4">
      <c r="A4" s="226"/>
      <c r="B4" s="226">
        <f>$A$2-1</f>
        <v>2022</v>
      </c>
      <c r="C4" s="226"/>
      <c r="D4" s="337" t="s">
        <v>48</v>
      </c>
      <c r="E4" s="1198" t="s">
        <v>431</v>
      </c>
      <c r="F4" s="1034" t="s">
        <v>34</v>
      </c>
      <c r="G4" s="935"/>
      <c r="H4" s="935"/>
      <c r="I4" s="935"/>
      <c r="J4" s="935"/>
      <c r="K4" s="935"/>
      <c r="L4" s="935"/>
      <c r="M4" s="935"/>
      <c r="N4" s="935"/>
      <c r="O4" s="935"/>
      <c r="P4" s="935"/>
      <c r="Q4" s="1035"/>
      <c r="R4" s="1026" t="s">
        <v>328</v>
      </c>
      <c r="S4" s="932"/>
      <c r="T4" s="932"/>
      <c r="U4" s="932"/>
      <c r="V4" s="932"/>
      <c r="W4" s="932"/>
      <c r="X4" s="932"/>
      <c r="Y4" s="932"/>
      <c r="Z4" s="932"/>
      <c r="AA4" s="932"/>
      <c r="AB4" s="932"/>
      <c r="AC4" s="932"/>
      <c r="AG4" s="1198" t="s">
        <v>434</v>
      </c>
      <c r="AH4" s="1034" t="s">
        <v>174</v>
      </c>
      <c r="AI4" s="935"/>
      <c r="AJ4" s="935"/>
      <c r="AK4" s="935"/>
      <c r="AL4" s="935"/>
      <c r="AM4" s="935"/>
      <c r="AN4" s="935"/>
      <c r="AO4" s="935"/>
      <c r="AP4" s="935"/>
      <c r="AQ4" s="935"/>
      <c r="AR4" s="935"/>
      <c r="AS4" s="935"/>
      <c r="AT4" s="1026" t="s">
        <v>426</v>
      </c>
      <c r="AU4" s="932"/>
      <c r="AV4" s="932"/>
      <c r="AW4" s="932"/>
      <c r="AX4" s="932"/>
      <c r="AY4" s="932"/>
      <c r="AZ4" s="932"/>
      <c r="BA4" s="932"/>
      <c r="BB4" s="932"/>
      <c r="BC4" s="932"/>
      <c r="BD4" s="932"/>
      <c r="BE4" s="932"/>
    </row>
    <row r="5" spans="1:57" s="359" customFormat="1" ht="20.399999999999999" x14ac:dyDescent="0.4">
      <c r="A5" s="226"/>
      <c r="B5" s="226">
        <v>2030</v>
      </c>
      <c r="C5" s="226"/>
      <c r="D5" s="532"/>
      <c r="E5" s="1198"/>
      <c r="F5" s="1010" t="str">
        <f>"Losun árið "&amp;$A$2&amp;" í samanburði við losun fyrri ára"</f>
        <v>Losun árið 2023 í samanburði við losun fyrri ára</v>
      </c>
      <c r="G5" s="1011"/>
      <c r="H5" s="1011"/>
      <c r="I5" s="1011"/>
      <c r="J5" s="1011"/>
      <c r="K5" s="1011"/>
      <c r="L5" s="1011"/>
      <c r="M5" s="1011"/>
      <c r="N5" s="1011"/>
      <c r="O5" s="1011"/>
      <c r="P5" s="1011"/>
      <c r="Q5" s="1012"/>
      <c r="R5" s="1013" t="s">
        <v>326</v>
      </c>
      <c r="S5" s="1014"/>
      <c r="T5" s="1014"/>
      <c r="U5" s="1014"/>
      <c r="V5" s="1014"/>
      <c r="W5" s="1015"/>
      <c r="X5" s="1013" t="s">
        <v>327</v>
      </c>
      <c r="Y5" s="1014"/>
      <c r="Z5" s="1014"/>
      <c r="AA5" s="1014"/>
      <c r="AB5" s="1014"/>
      <c r="AC5" s="1014"/>
      <c r="AD5" s="541"/>
      <c r="AG5" s="1198"/>
      <c r="AH5" s="935" t="str">
        <f>"Emissions in "&amp;$A$2&amp;" compared to emissions in previous years"</f>
        <v>Emissions in 2023 compared to emissions in previous years</v>
      </c>
      <c r="AI5" s="935"/>
      <c r="AJ5" s="935"/>
      <c r="AK5" s="935"/>
      <c r="AL5" s="935"/>
      <c r="AM5" s="935"/>
      <c r="AN5" s="935"/>
      <c r="AO5" s="935"/>
      <c r="AP5" s="935"/>
      <c r="AQ5" s="935"/>
      <c r="AR5" s="935"/>
      <c r="AS5" s="1035"/>
      <c r="AT5" s="1013" t="s">
        <v>427</v>
      </c>
      <c r="AU5" s="1014"/>
      <c r="AV5" s="1014"/>
      <c r="AW5" s="1014"/>
      <c r="AX5" s="1014"/>
      <c r="AY5" s="1015"/>
      <c r="AZ5" s="1013" t="s">
        <v>428</v>
      </c>
      <c r="BA5" s="1014"/>
      <c r="BB5" s="1014"/>
      <c r="BC5" s="1014"/>
      <c r="BD5" s="1014"/>
      <c r="BE5" s="1014"/>
    </row>
    <row r="6" spans="1:57" ht="33" customHeight="1" x14ac:dyDescent="0.4">
      <c r="A6" s="226"/>
      <c r="B6" s="226">
        <v>2055</v>
      </c>
      <c r="C6" s="226"/>
      <c r="D6" s="337" t="s">
        <v>48</v>
      </c>
      <c r="E6" s="1198"/>
      <c r="F6" s="937" t="str">
        <f>"Losun "&amp;$A$2</f>
        <v>Losun 2023</v>
      </c>
      <c r="G6" s="947"/>
      <c r="H6" s="948"/>
      <c r="I6" s="947" t="str">
        <f>"Breyting frá "&amp;$B$4</f>
        <v>Breyting frá 2022</v>
      </c>
      <c r="J6" s="947"/>
      <c r="K6" s="948"/>
      <c r="L6" s="947" t="str">
        <f>"Breyting frá "&amp;$B$3</f>
        <v>Breyting frá 2005</v>
      </c>
      <c r="M6" s="947"/>
      <c r="N6" s="948"/>
      <c r="O6" s="937" t="str">
        <f>"Breyting frá "&amp;$B$2</f>
        <v>Breyting frá 1990</v>
      </c>
      <c r="P6" s="947"/>
      <c r="Q6" s="948"/>
      <c r="R6" s="951" t="s">
        <v>324</v>
      </c>
      <c r="S6" s="952"/>
      <c r="T6" s="950"/>
      <c r="U6" s="952" t="s">
        <v>325</v>
      </c>
      <c r="V6" s="952"/>
      <c r="W6" s="950"/>
      <c r="X6" s="951" t="s">
        <v>324</v>
      </c>
      <c r="Y6" s="952"/>
      <c r="Z6" s="950"/>
      <c r="AA6" s="952" t="s">
        <v>325</v>
      </c>
      <c r="AB6" s="952"/>
      <c r="AC6" s="952"/>
      <c r="AE6" s="359"/>
      <c r="AG6" s="1198"/>
      <c r="AH6" s="947" t="str">
        <f>"Emissions in "&amp;$A$2</f>
        <v>Emissions in 2023</v>
      </c>
      <c r="AI6" s="947"/>
      <c r="AJ6" s="948"/>
      <c r="AK6" s="947" t="str">
        <f>"Change from "&amp;$B$4</f>
        <v>Change from 2022</v>
      </c>
      <c r="AL6" s="947"/>
      <c r="AM6" s="948"/>
      <c r="AN6" s="947" t="str">
        <f>"Change from "&amp;$B$3</f>
        <v>Change from 2005</v>
      </c>
      <c r="AO6" s="947"/>
      <c r="AP6" s="948"/>
      <c r="AQ6" s="937" t="str">
        <f>"Change from "&amp;$B$2</f>
        <v>Change from 1990</v>
      </c>
      <c r="AR6" s="947"/>
      <c r="AS6" s="947"/>
      <c r="AT6" s="951" t="s">
        <v>429</v>
      </c>
      <c r="AU6" s="952"/>
      <c r="AV6" s="950"/>
      <c r="AW6" s="951" t="s">
        <v>430</v>
      </c>
      <c r="AX6" s="952"/>
      <c r="AY6" s="950"/>
      <c r="AZ6" s="951" t="str">
        <f>$AT$6</f>
        <v>Change between 1990 and 2055</v>
      </c>
      <c r="BA6" s="952"/>
      <c r="BB6" s="950"/>
      <c r="BC6" s="951" t="str">
        <f>$AW$6</f>
        <v>Change between 2005 and 2030</v>
      </c>
      <c r="BD6" s="952"/>
      <c r="BE6" s="952"/>
    </row>
    <row r="7" spans="1:57" s="303" customFormat="1" ht="24" customHeight="1" x14ac:dyDescent="0.4">
      <c r="A7" s="128"/>
      <c r="B7" s="591" t="s">
        <v>48</v>
      </c>
      <c r="C7" s="591"/>
      <c r="D7" s="577" t="s">
        <v>48</v>
      </c>
      <c r="E7" s="1198"/>
      <c r="F7" s="1055" t="s">
        <v>343</v>
      </c>
      <c r="G7" s="1056"/>
      <c r="H7" s="578" t="s">
        <v>4</v>
      </c>
      <c r="I7" s="1056" t="str">
        <f>$F$7</f>
        <v>Þús. tonn CO₂-íg.</v>
      </c>
      <c r="J7" s="1056"/>
      <c r="K7" s="578" t="s">
        <v>4</v>
      </c>
      <c r="L7" s="1056" t="str">
        <f>$F$7</f>
        <v>Þús. tonn CO₂-íg.</v>
      </c>
      <c r="M7" s="1056"/>
      <c r="N7" s="578" t="s">
        <v>4</v>
      </c>
      <c r="O7" s="1056" t="str">
        <f>$F$7</f>
        <v>Þús. tonn CO₂-íg.</v>
      </c>
      <c r="P7" s="1056"/>
      <c r="Q7" s="578" t="s">
        <v>4</v>
      </c>
      <c r="R7" s="1007" t="str">
        <f>$F$7</f>
        <v>Þús. tonn CO₂-íg.</v>
      </c>
      <c r="S7" s="1007"/>
      <c r="T7" s="243" t="s">
        <v>4</v>
      </c>
      <c r="U7" s="1007" t="str">
        <f>$F$7</f>
        <v>Þús. tonn CO₂-íg.</v>
      </c>
      <c r="V7" s="1007"/>
      <c r="W7" s="243" t="s">
        <v>4</v>
      </c>
      <c r="X7" s="1007" t="str">
        <f>$F$7</f>
        <v>Þús. tonn CO₂-íg.</v>
      </c>
      <c r="Y7" s="1007"/>
      <c r="Z7" s="243" t="s">
        <v>4</v>
      </c>
      <c r="AA7" s="1007" t="str">
        <f>$F$7</f>
        <v>Þús. tonn CO₂-íg.</v>
      </c>
      <c r="AB7" s="1007"/>
      <c r="AC7" s="244" t="s">
        <v>4</v>
      </c>
      <c r="AD7" s="576"/>
      <c r="AG7" s="1198"/>
      <c r="AH7" s="1056" t="s">
        <v>306</v>
      </c>
      <c r="AI7" s="1056"/>
      <c r="AJ7" s="578" t="s">
        <v>4</v>
      </c>
      <c r="AK7" s="1056" t="s">
        <v>306</v>
      </c>
      <c r="AL7" s="1056"/>
      <c r="AM7" s="578" t="s">
        <v>4</v>
      </c>
      <c r="AN7" s="1056" t="s">
        <v>306</v>
      </c>
      <c r="AO7" s="1056"/>
      <c r="AP7" s="578" t="s">
        <v>4</v>
      </c>
      <c r="AQ7" s="1056" t="s">
        <v>306</v>
      </c>
      <c r="AR7" s="1056"/>
      <c r="AS7" s="578" t="s">
        <v>4</v>
      </c>
      <c r="AT7" s="1007" t="s">
        <v>306</v>
      </c>
      <c r="AU7" s="1007"/>
      <c r="AV7" s="243" t="s">
        <v>4</v>
      </c>
      <c r="AW7" s="1007" t="s">
        <v>306</v>
      </c>
      <c r="AX7" s="1007"/>
      <c r="AY7" s="243" t="s">
        <v>4</v>
      </c>
      <c r="AZ7" s="1007" t="s">
        <v>306</v>
      </c>
      <c r="BA7" s="1007"/>
      <c r="BB7" s="243" t="s">
        <v>4</v>
      </c>
      <c r="BC7" s="1007" t="s">
        <v>306</v>
      </c>
      <c r="BD7" s="1007"/>
      <c r="BE7" s="244" t="s">
        <v>4</v>
      </c>
    </row>
    <row r="8" spans="1:57" ht="21" customHeight="1" x14ac:dyDescent="0.4">
      <c r="A8" s="9" t="s">
        <v>42</v>
      </c>
      <c r="B8" s="9" t="s">
        <v>329</v>
      </c>
      <c r="C8" s="9" t="s">
        <v>336</v>
      </c>
      <c r="D8" s="337" t="s">
        <v>48</v>
      </c>
      <c r="E8" s="309" t="str">
        <f>'Talnagögn | Numerical Data'!$D$5</f>
        <v>Orka</v>
      </c>
      <c r="F8" s="990" cm="1">
        <f t="array" ref="F8">INDEX('Talnagögn | Numerical Data'!$1:$1048576,_xlfn.XMATCH($A8,'Talnagögn | Numerical Data'!$A:$A),_xlfn.XMATCH($A$2,'Talnagögn | Numerical Data'!$1:$1))</f>
        <v>1774.4954056364502</v>
      </c>
      <c r="G8" s="991"/>
      <c r="H8" s="292">
        <f>$F8/$F$13</f>
        <v>0.14048668329982147</v>
      </c>
      <c r="I8" s="1157" cm="1">
        <f t="array" ref="I8">INDEX('Talnagögn | Numerical Data'!$1:$1048576,_xlfn.XMATCH($A8,'Talnagögn | Numerical Data'!$A:$A),_xlfn.XMATCH($A$2,'Talnagögn | Numerical Data'!$1:$1))-INDEX('Talnagögn | Numerical Data'!$1:$1048576,_xlfn.XMATCH($A8,'Talnagögn | Numerical Data'!$A:$A),_xlfn.XMATCH($B$4,'Talnagögn | Numerical Data'!$1:$1))</f>
        <v>-32.552283983826555</v>
      </c>
      <c r="J8" s="1157"/>
      <c r="K8" s="288" cm="1">
        <f t="array" ref="K8">INDEX('Talnagögn | Numerical Data'!$1:$1048576,_xlfn.XMATCH($A8,'Talnagögn | Numerical Data'!$A:$A),_xlfn.XMATCH($A$2,'Talnagögn | Numerical Data'!$1:$1))/INDEX('Talnagögn | Numerical Data'!$1:$1048576,_xlfn.XMATCH($A8,'Talnagögn | Numerical Data'!$A:$A),_xlfn.XMATCH($B$4,'Talnagögn | Numerical Data'!$1:$1))-1</f>
        <v>-1.801407022670598E-2</v>
      </c>
      <c r="L8" s="991" cm="1">
        <f t="array" ref="L8">INDEX('Talnagögn | Numerical Data'!$1:$1048576,_xlfn.XMATCH($A8,'Talnagögn | Numerical Data'!$A:$A),_xlfn.XMATCH($A$2,'Talnagögn | Numerical Data'!$1:$1))-INDEX('Talnagögn | Numerical Data'!$1:$1048576,_xlfn.XMATCH($A8,'Talnagögn | Numerical Data'!$A:$A),_xlfn.XMATCH($B$3,'Talnagögn | Numerical Data'!$1:$1))</f>
        <v>-384.01256358446585</v>
      </c>
      <c r="M8" s="991"/>
      <c r="N8" s="315" cm="1">
        <f t="array" ref="N8">INDEX('Talnagögn | Numerical Data'!$1:$1048576,_xlfn.XMATCH($A8,'Talnagögn | Numerical Data'!$A:$A),_xlfn.XMATCH($A$2,'Talnagögn | Numerical Data'!$1:$1))/INDEX('Talnagögn | Numerical Data'!$1:$1048576,_xlfn.XMATCH($A8,'Talnagögn | Numerical Data'!$A:$A),_xlfn.XMATCH($B$3,'Talnagögn | Numerical Data'!$1:$1))-1</f>
        <v>-0.17790648404373044</v>
      </c>
      <c r="O8" s="991" cm="1">
        <f t="array" ref="O8">INDEX('Talnagögn | Numerical Data'!$1:$1048576,_xlfn.XMATCH($A8,'Talnagögn | Numerical Data'!$A:$A),_xlfn.XMATCH($A$2,'Talnagögn | Numerical Data'!$1:$1))-INDEX('Talnagögn | Numerical Data'!$1:$1048576,_xlfn.XMATCH($A8,'Talnagögn | Numerical Data'!$A:$A),_xlfn.XMATCH($B$2,'Talnagögn | Numerical Data'!$1:$1))</f>
        <v>-66.059763060203295</v>
      </c>
      <c r="P8" s="991"/>
      <c r="Q8" s="288" cm="1">
        <f t="array" ref="Q8">INDEX('Talnagögn | Numerical Data'!$1:$1048576,_xlfn.XMATCH($A8,'Talnagögn | Numerical Data'!$A:$A),_xlfn.XMATCH($A$2,'Talnagögn | Numerical Data'!$1:$1))/INDEX('Talnagögn | Numerical Data'!$1:$1048576,_xlfn.XMATCH($A8,'Talnagögn | Numerical Data'!$A:$A),_xlfn.XMATCH($B$2,'Talnagögn | Numerical Data'!$1:$1))-1</f>
        <v>-3.5891215967724599E-2</v>
      </c>
      <c r="R8" s="989" cm="1">
        <f t="array" ref="R8">INDEX('Talnagögn | Numerical Data'!$1:$1048576,_xlfn.XMATCH($B8,'Talnagögn | Numerical Data'!$B:$B),_xlfn.XMATCH($B$6,'Talnagögn | Numerical Data'!$1:$1))-INDEX('Talnagögn | Numerical Data'!$1:$1048576,_xlfn.XMATCH($A8,'Talnagögn | Numerical Data'!$A:$A),_xlfn.XMATCH($B$2,'Talnagögn | Numerical Data'!$1:$1))</f>
        <v>-1559.1967462849329</v>
      </c>
      <c r="S8" s="989"/>
      <c r="T8" s="292" cm="1">
        <f t="array" ref="T8">INDEX('Talnagögn | Numerical Data'!$1:$1048576,_xlfn.XMATCH($B8,'Talnagögn | Numerical Data'!$B:$B),_xlfn.XMATCH($B$6,'Talnagögn | Numerical Data'!$1:$1))/INDEX('Talnagögn | Numerical Data'!$1:$1048576,_xlfn.XMATCH($A8,'Talnagögn | Numerical Data'!$A:$A),_xlfn.XMATCH($B$2,'Talnagögn | Numerical Data'!$1:$1))-1</f>
        <v>-0.84713393697893991</v>
      </c>
      <c r="U8" s="989" cm="1">
        <f t="array" ref="U8">INDEX('Talnagögn | Numerical Data'!$1:$1048576,_xlfn.XMATCH($B8,'Talnagögn | Numerical Data'!$B:$B),_xlfn.XMATCH($B$5,'Talnagögn | Numerical Data'!$1:$1))-INDEX('Talnagögn | Numerical Data'!$1:$1048576,_xlfn.XMATCH($A8,'Talnagögn | Numerical Data'!$A:$A),_xlfn.XMATCH($B$3,'Talnagögn | Numerical Data'!$1:$1))</f>
        <v>-499.27972966390007</v>
      </c>
      <c r="V8" s="989"/>
      <c r="W8" s="292" cm="1">
        <f t="array" ref="W8">INDEX('Talnagögn | Numerical Data'!$1:$1048576,_xlfn.XMATCH($B8,'Talnagögn | Numerical Data'!$B:$B),_xlfn.XMATCH($B$5,'Talnagögn | Numerical Data'!$1:$1))/INDEX('Talnagögn | Numerical Data'!$1:$1048576,_xlfn.XMATCH($A8,'Talnagögn | Numerical Data'!$A:$A),_xlfn.XMATCH($B$3,'Talnagögn | Numerical Data'!$1:$1))-1</f>
        <v>-0.23130780000970219</v>
      </c>
      <c r="X8" s="989" cm="1">
        <f t="array" ref="X8">INDEX('Talnagögn | Numerical Data'!$1:$1048576,_xlfn.XMATCH($C8,'Talnagögn | Numerical Data'!$B:$B),_xlfn.XMATCH($B$6,'Talnagögn | Numerical Data'!$1:$1))-INDEX('Talnagögn | Numerical Data'!$1:$1048576,_xlfn.XMATCH($A8,'Talnagögn | Numerical Data'!$A:$A),_xlfn.XMATCH($B$2,'Talnagögn | Numerical Data'!$1:$1))</f>
        <v>-1570.2246251855097</v>
      </c>
      <c r="Y8" s="989"/>
      <c r="Z8" s="292" cm="1">
        <f t="array" ref="Z8">INDEX('Talnagögn | Numerical Data'!$1:$1048576,_xlfn.XMATCH($C8,'Talnagögn | Numerical Data'!$B:$B),_xlfn.XMATCH($B$6,'Talnagögn | Numerical Data'!$1:$1))/INDEX('Talnagögn | Numerical Data'!$1:$1048576,_xlfn.XMATCH($A8,'Talnagögn | Numerical Data'!$A:$A),_xlfn.XMATCH($B$2,'Talnagögn | Numerical Data'!$1:$1))-1</f>
        <v>-0.853125541625263</v>
      </c>
      <c r="AA8" s="989" cm="1">
        <f t="array" ref="AA8">INDEX('Talnagögn | Numerical Data'!$1:$1048576,_xlfn.XMATCH($C8,'Talnagögn | Numerical Data'!$B:$B),_xlfn.XMATCH($B$5,'Talnagögn | Numerical Data'!$1:$1))-INDEX('Talnagögn | Numerical Data'!$1:$1048576,_xlfn.XMATCH($A8,'Talnagögn | Numerical Data'!$A:$A),_xlfn.XMATCH($B$3,'Talnagögn | Numerical Data'!$1:$1))</f>
        <v>-717.26832921108803</v>
      </c>
      <c r="AB8" s="989"/>
      <c r="AC8" s="287" cm="1">
        <f t="array" ref="AC8">INDEX('Talnagögn | Numerical Data'!$1:$1048576,_xlfn.XMATCH($C8,'Talnagögn | Numerical Data'!$B:$B),_xlfn.XMATCH($B$5,'Talnagögn | Numerical Data'!$1:$1))/INDEX('Talnagögn | Numerical Data'!$1:$1048576,_xlfn.XMATCH($A8,'Talnagögn | Numerical Data'!$A:$A),_xlfn.XMATCH($B$3,'Talnagögn | Numerical Data'!$1:$1))-1</f>
        <v>-0.33229820757621586</v>
      </c>
      <c r="AD8" s="631"/>
      <c r="AE8" s="359"/>
      <c r="AG8" s="309" t="str">
        <f>'Talnagögn | Numerical Data'!$E$5</f>
        <v>Energy</v>
      </c>
      <c r="AH8" s="990" cm="1">
        <f t="array" ref="AH8">INDEX('Talnagögn | Numerical Data'!$1:$1048576,_xlfn.XMATCH($A8,'Talnagögn | Numerical Data'!$A:$A),_xlfn.XMATCH($A$2,'Talnagögn | Numerical Data'!$1:$1))</f>
        <v>1774.4954056364502</v>
      </c>
      <c r="AI8" s="991"/>
      <c r="AJ8" s="292">
        <f>$F8/$F$13</f>
        <v>0.14048668329982147</v>
      </c>
      <c r="AK8" s="1157" cm="1">
        <f t="array" ref="AK8">INDEX('Talnagögn | Numerical Data'!$1:$1048576,_xlfn.XMATCH($A8,'Talnagögn | Numerical Data'!$A:$A),_xlfn.XMATCH($A$2,'Talnagögn | Numerical Data'!$1:$1))-INDEX('Talnagögn | Numerical Data'!$1:$1048576,_xlfn.XMATCH($A8,'Talnagögn | Numerical Data'!$A:$A),_xlfn.XMATCH($B$4,'Talnagögn | Numerical Data'!$1:$1))</f>
        <v>-32.552283983826555</v>
      </c>
      <c r="AL8" s="1157"/>
      <c r="AM8" s="288" cm="1">
        <f t="array" ref="AM8">INDEX('Talnagögn | Numerical Data'!$1:$1048576,_xlfn.XMATCH($A8,'Talnagögn | Numerical Data'!$A:$A),_xlfn.XMATCH($A$2,'Talnagögn | Numerical Data'!$1:$1))/INDEX('Talnagögn | Numerical Data'!$1:$1048576,_xlfn.XMATCH($A8,'Talnagögn | Numerical Data'!$A:$A),_xlfn.XMATCH($B$4,'Talnagögn | Numerical Data'!$1:$1))-1</f>
        <v>-1.801407022670598E-2</v>
      </c>
      <c r="AN8" s="991" cm="1">
        <f t="array" ref="AN8">INDEX('Talnagögn | Numerical Data'!$1:$1048576,_xlfn.XMATCH($A8,'Talnagögn | Numerical Data'!$A:$A),_xlfn.XMATCH($A$2,'Talnagögn | Numerical Data'!$1:$1))-INDEX('Talnagögn | Numerical Data'!$1:$1048576,_xlfn.XMATCH($A8,'Talnagögn | Numerical Data'!$A:$A),_xlfn.XMATCH($B$3,'Talnagögn | Numerical Data'!$1:$1))</f>
        <v>-384.01256358446585</v>
      </c>
      <c r="AO8" s="991"/>
      <c r="AP8" s="315" cm="1">
        <f t="array" ref="AP8">INDEX('Talnagögn | Numerical Data'!$1:$1048576,_xlfn.XMATCH($A8,'Talnagögn | Numerical Data'!$A:$A),_xlfn.XMATCH($A$2,'Talnagögn | Numerical Data'!$1:$1))/INDEX('Talnagögn | Numerical Data'!$1:$1048576,_xlfn.XMATCH($A8,'Talnagögn | Numerical Data'!$A:$A),_xlfn.XMATCH($B$3,'Talnagögn | Numerical Data'!$1:$1))-1</f>
        <v>-0.17790648404373044</v>
      </c>
      <c r="AQ8" s="991" cm="1">
        <f t="array" ref="AQ8">INDEX('Talnagögn | Numerical Data'!$1:$1048576,_xlfn.XMATCH($A8,'Talnagögn | Numerical Data'!$A:$A),_xlfn.XMATCH($A$2,'Talnagögn | Numerical Data'!$1:$1))-INDEX('Talnagögn | Numerical Data'!$1:$1048576,_xlfn.XMATCH($A8,'Talnagögn | Numerical Data'!$A:$A),_xlfn.XMATCH($B$2,'Talnagögn | Numerical Data'!$1:$1))</f>
        <v>-66.059763060203295</v>
      </c>
      <c r="AR8" s="991"/>
      <c r="AS8" s="288" cm="1">
        <f t="array" ref="AS8">INDEX('Talnagögn | Numerical Data'!$1:$1048576,_xlfn.XMATCH($A8,'Talnagögn | Numerical Data'!$A:$A),_xlfn.XMATCH($A$2,'Talnagögn | Numerical Data'!$1:$1))/INDEX('Talnagögn | Numerical Data'!$1:$1048576,_xlfn.XMATCH($A8,'Talnagögn | Numerical Data'!$A:$A),_xlfn.XMATCH($B$2,'Talnagögn | Numerical Data'!$1:$1))-1</f>
        <v>-3.5891215967724599E-2</v>
      </c>
      <c r="AT8" s="989" cm="1">
        <f t="array" ref="AT8">INDEX('Talnagögn | Numerical Data'!$1:$1048576,_xlfn.XMATCH($B8,'Talnagögn | Numerical Data'!$B:$B),_xlfn.XMATCH($B$6,'Talnagögn | Numerical Data'!$1:$1))-INDEX('Talnagögn | Numerical Data'!$1:$1048576,_xlfn.XMATCH($A8,'Talnagögn | Numerical Data'!$A:$A),_xlfn.XMATCH($B$2,'Talnagögn | Numerical Data'!$1:$1))</f>
        <v>-1559.1967462849329</v>
      </c>
      <c r="AU8" s="989"/>
      <c r="AV8" s="292" cm="1">
        <f t="array" ref="AV8">INDEX('Talnagögn | Numerical Data'!$1:$1048576,_xlfn.XMATCH($B8,'Talnagögn | Numerical Data'!$B:$B),_xlfn.XMATCH($B$6,'Talnagögn | Numerical Data'!$1:$1))/INDEX('Talnagögn | Numerical Data'!$1:$1048576,_xlfn.XMATCH($A8,'Talnagögn | Numerical Data'!$A:$A),_xlfn.XMATCH($B$2,'Talnagögn | Numerical Data'!$1:$1))-1</f>
        <v>-0.84713393697893991</v>
      </c>
      <c r="AW8" s="989" cm="1">
        <f t="array" ref="AW8">INDEX('Talnagögn | Numerical Data'!$1:$1048576,_xlfn.XMATCH($B8,'Talnagögn | Numerical Data'!$B:$B),_xlfn.XMATCH($B$5,'Talnagögn | Numerical Data'!$1:$1))-INDEX('Talnagögn | Numerical Data'!$1:$1048576,_xlfn.XMATCH($A8,'Talnagögn | Numerical Data'!$A:$A),_xlfn.XMATCH($B$3,'Talnagögn | Numerical Data'!$1:$1))</f>
        <v>-499.27972966390007</v>
      </c>
      <c r="AX8" s="989"/>
      <c r="AY8" s="292" cm="1">
        <f t="array" ref="AY8">INDEX('Talnagögn | Numerical Data'!$1:$1048576,_xlfn.XMATCH($B8,'Talnagögn | Numerical Data'!$B:$B),_xlfn.XMATCH($B$5,'Talnagögn | Numerical Data'!$1:$1))/INDEX('Talnagögn | Numerical Data'!$1:$1048576,_xlfn.XMATCH($A8,'Talnagögn | Numerical Data'!$A:$A),_xlfn.XMATCH($B$3,'Talnagögn | Numerical Data'!$1:$1))-1</f>
        <v>-0.23130780000970219</v>
      </c>
      <c r="AZ8" s="989" cm="1">
        <f t="array" ref="AZ8">INDEX('Talnagögn | Numerical Data'!$1:$1048576,_xlfn.XMATCH($C8,'Talnagögn | Numerical Data'!$B:$B),_xlfn.XMATCH($B$6,'Talnagögn | Numerical Data'!$1:$1))-INDEX('Talnagögn | Numerical Data'!$1:$1048576,_xlfn.XMATCH($A8,'Talnagögn | Numerical Data'!$A:$A),_xlfn.XMATCH($B$2,'Talnagögn | Numerical Data'!$1:$1))</f>
        <v>-1570.2246251855097</v>
      </c>
      <c r="BA8" s="989"/>
      <c r="BB8" s="292" cm="1">
        <f t="array" ref="BB8">INDEX('Talnagögn | Numerical Data'!$1:$1048576,_xlfn.XMATCH($C8,'Talnagögn | Numerical Data'!$B:$B),_xlfn.XMATCH($B$6,'Talnagögn | Numerical Data'!$1:$1))/INDEX('Talnagögn | Numerical Data'!$1:$1048576,_xlfn.XMATCH($A8,'Talnagögn | Numerical Data'!$A:$A),_xlfn.XMATCH($B$2,'Talnagögn | Numerical Data'!$1:$1))-1</f>
        <v>-0.853125541625263</v>
      </c>
      <c r="BC8" s="989" cm="1">
        <f t="array" ref="BC8">INDEX('Talnagögn | Numerical Data'!$1:$1048576,_xlfn.XMATCH($C8,'Talnagögn | Numerical Data'!$B:$B),_xlfn.XMATCH($B$5,'Talnagögn | Numerical Data'!$1:$1))-INDEX('Talnagögn | Numerical Data'!$1:$1048576,_xlfn.XMATCH($A8,'Talnagögn | Numerical Data'!$A:$A),_xlfn.XMATCH($B$3,'Talnagögn | Numerical Data'!$1:$1))</f>
        <v>-717.26832921108803</v>
      </c>
      <c r="BD8" s="989"/>
      <c r="BE8" s="287" cm="1">
        <f t="array" ref="BE8">INDEX('Talnagögn | Numerical Data'!$1:$1048576,_xlfn.XMATCH($C8,'Talnagögn | Numerical Data'!$B:$B),_xlfn.XMATCH($B$5,'Talnagögn | Numerical Data'!$1:$1))/INDEX('Talnagögn | Numerical Data'!$1:$1048576,_xlfn.XMATCH($A8,'Talnagögn | Numerical Data'!$A:$A),_xlfn.XMATCH($B$3,'Talnagögn | Numerical Data'!$1:$1))-1</f>
        <v>-0.33229820757621586</v>
      </c>
    </row>
    <row r="9" spans="1:57" ht="21" customHeight="1" x14ac:dyDescent="0.4">
      <c r="A9" s="9" t="s">
        <v>43</v>
      </c>
      <c r="B9" s="9" t="s">
        <v>330</v>
      </c>
      <c r="C9" s="9" t="s">
        <v>337</v>
      </c>
      <c r="D9" s="337" t="s">
        <v>48</v>
      </c>
      <c r="E9" s="309" t="str">
        <f>'Talnagögn | Numerical Data'!$D$6</f>
        <v>Iðnaður og vörunotkun</v>
      </c>
      <c r="F9" s="990" cm="1">
        <f t="array" ref="F9">INDEX('Talnagögn | Numerical Data'!$1:$1048576,_xlfn.XMATCH($A9,'Talnagögn | Numerical Data'!$A:$A),_xlfn.XMATCH($A$2,'Talnagögn | Numerical Data'!$1:$1))</f>
        <v>1945.9962754246219</v>
      </c>
      <c r="G9" s="991"/>
      <c r="H9" s="292">
        <f>$F9/$F$13</f>
        <v>0.1540643957599635</v>
      </c>
      <c r="I9" s="990" cm="1">
        <f t="array" ref="I9">INDEX('Talnagögn | Numerical Data'!$1:$1048576,_xlfn.XMATCH($A9,'Talnagögn | Numerical Data'!$A:$A),_xlfn.XMATCH($A$2,'Talnagögn | Numerical Data'!$1:$1))-INDEX('Talnagögn | Numerical Data'!$1:$1048576,_xlfn.XMATCH($A9,'Talnagögn | Numerical Data'!$A:$A),_xlfn.XMATCH($B$4,'Talnagögn | Numerical Data'!$1:$1))</f>
        <v>-70.167350858161626</v>
      </c>
      <c r="J9" s="991"/>
      <c r="K9" s="288" cm="1">
        <f t="array" ref="K9">INDEX('Talnagögn | Numerical Data'!$1:$1048576,_xlfn.XMATCH($A9,'Talnagögn | Numerical Data'!$A:$A),_xlfn.XMATCH($A$2,'Talnagögn | Numerical Data'!$1:$1))/INDEX('Talnagögn | Numerical Data'!$1:$1048576,_xlfn.XMATCH($A9,'Talnagögn | Numerical Data'!$A:$A),_xlfn.XMATCH($B$4,'Talnagögn | Numerical Data'!$1:$1))-1</f>
        <v>-3.4802408863773504E-2</v>
      </c>
      <c r="L9" s="990" cm="1">
        <f t="array" ref="L9">INDEX('Talnagögn | Numerical Data'!$1:$1048576,_xlfn.XMATCH($A9,'Talnagögn | Numerical Data'!$A:$A),_xlfn.XMATCH($A$2,'Talnagögn | Numerical Data'!$1:$1))-INDEX('Talnagögn | Numerical Data'!$1:$1048576,_xlfn.XMATCH($A9,'Talnagögn | Numerical Data'!$A:$A),_xlfn.XMATCH($B$3,'Talnagögn | Numerical Data'!$1:$1))</f>
        <v>996.01300839665078</v>
      </c>
      <c r="M9" s="991"/>
      <c r="N9" s="315" cm="1">
        <f t="array" ref="N9">INDEX('Talnagögn | Numerical Data'!$1:$1048576,_xlfn.XMATCH($A9,'Talnagögn | Numerical Data'!$A:$A),_xlfn.XMATCH($A$2,'Talnagögn | Numerical Data'!$1:$1))/INDEX('Talnagögn | Numerical Data'!$1:$1048576,_xlfn.XMATCH($A9,'Talnagögn | Numerical Data'!$A:$A),_xlfn.XMATCH($B$3,'Talnagögn | Numerical Data'!$1:$1))-1</f>
        <v>1.0484532127736146</v>
      </c>
      <c r="O9" s="990" cm="1">
        <f t="array" ref="O9">INDEX('Talnagögn | Numerical Data'!$1:$1048576,_xlfn.XMATCH($A9,'Talnagögn | Numerical Data'!$A:$A),_xlfn.XMATCH($A$2,'Talnagögn | Numerical Data'!$1:$1))-INDEX('Talnagögn | Numerical Data'!$1:$1048576,_xlfn.XMATCH($A9,'Talnagögn | Numerical Data'!$A:$A),_xlfn.XMATCH($B$2,'Talnagögn | Numerical Data'!$1:$1))</f>
        <v>1043.6999997026019</v>
      </c>
      <c r="P9" s="991"/>
      <c r="Q9" s="338" cm="1">
        <f t="array" ref="Q9">INDEX('Talnagögn | Numerical Data'!$1:$1048576,_xlfn.XMATCH($A9,'Talnagögn | Numerical Data'!$A:$A),_xlfn.XMATCH($A$2,'Talnagögn | Numerical Data'!$1:$1))/INDEX('Talnagögn | Numerical Data'!$1:$1048576,_xlfn.XMATCH($A9,'Talnagögn | Numerical Data'!$A:$A),_xlfn.XMATCH($B$2,'Talnagögn | Numerical Data'!$1:$1))-1</f>
        <v>1.1567154024518498</v>
      </c>
      <c r="R9" s="990" cm="1">
        <f t="array" ref="R9">INDEX('Talnagögn | Numerical Data'!$1:$1048576,_xlfn.XMATCH($B9,'Talnagögn | Numerical Data'!$B:$B),_xlfn.XMATCH($B$6,'Talnagögn | Numerical Data'!$1:$1))-INDEX('Talnagögn | Numerical Data'!$1:$1048576,_xlfn.XMATCH($A9,'Talnagögn | Numerical Data'!$A:$A),_xlfn.XMATCH($B$2,'Talnagögn | Numerical Data'!$1:$1))</f>
        <v>982.93800026265274</v>
      </c>
      <c r="S9" s="991"/>
      <c r="T9" s="292" cm="1">
        <f t="array" ref="T9">INDEX('Talnagögn | Numerical Data'!$1:$1048576,_xlfn.XMATCH($B9,'Talnagögn | Numerical Data'!$B:$B),_xlfn.XMATCH($B$6,'Talnagögn | Numerical Data'!$1:$1))/INDEX('Talnagögn | Numerical Data'!$1:$1048576,_xlfn.XMATCH($A9,'Talnagögn | Numerical Data'!$A:$A),_xlfn.XMATCH($B$2,'Talnagögn | Numerical Data'!$1:$1))-1</f>
        <v>1.089373886062095</v>
      </c>
      <c r="U9" s="990" cm="1">
        <f t="array" ref="U9">INDEX('Talnagögn | Numerical Data'!$1:$1048576,_xlfn.XMATCH($B9,'Talnagögn | Numerical Data'!$B:$B),_xlfn.XMATCH($B$5,'Talnagögn | Numerical Data'!$1:$1))-INDEX('Talnagögn | Numerical Data'!$1:$1048576,_xlfn.XMATCH($A9,'Talnagögn | Numerical Data'!$A:$A),_xlfn.XMATCH($B$3,'Talnagögn | Numerical Data'!$1:$1))</f>
        <v>959.60774079120279</v>
      </c>
      <c r="V9" s="991"/>
      <c r="W9" s="292" cm="1">
        <f t="array" ref="W9">INDEX('Talnagögn | Numerical Data'!$1:$1048576,_xlfn.XMATCH($B9,'Talnagögn | Numerical Data'!$B:$B),_xlfn.XMATCH($B$5,'Talnagögn | Numerical Data'!$1:$1))/INDEX('Talnagögn | Numerical Data'!$1:$1048576,_xlfn.XMATCH($A9,'Talnagögn | Numerical Data'!$A:$A),_xlfn.XMATCH($B$3,'Talnagögn | Numerical Data'!$1:$1))-1</f>
        <v>1.010131203461448</v>
      </c>
      <c r="X9" s="992" cm="1">
        <f t="array" ref="X9">INDEX('Talnagögn | Numerical Data'!$1:$1048576,_xlfn.XMATCH($C9,'Talnagögn | Numerical Data'!$B:$B),_xlfn.XMATCH($B$6,'Talnagögn | Numerical Data'!$1:$1))-INDEX('Talnagögn | Numerical Data'!$1:$1048576,_xlfn.XMATCH($A9,'Talnagögn | Numerical Data'!$A:$A),_xlfn.XMATCH($B$2,'Talnagögn | Numerical Data'!$1:$1))</f>
        <v>982.93800026265274</v>
      </c>
      <c r="Y9" s="993"/>
      <c r="Z9" s="622" cm="1">
        <f t="array" ref="Z9">INDEX('Talnagögn | Numerical Data'!$1:$1048576,_xlfn.XMATCH($C9,'Talnagögn | Numerical Data'!$B:$B),_xlfn.XMATCH($B$6,'Talnagögn | Numerical Data'!$1:$1))/INDEX('Talnagögn | Numerical Data'!$1:$1048576,_xlfn.XMATCH($A9,'Talnagögn | Numerical Data'!$A:$A),_xlfn.XMATCH($B$2,'Talnagögn | Numerical Data'!$1:$1))-1</f>
        <v>1.089373886062095</v>
      </c>
      <c r="AA9" s="992" cm="1">
        <f t="array" ref="AA9">INDEX('Talnagögn | Numerical Data'!$1:$1048576,_xlfn.XMATCH($C9,'Talnagögn | Numerical Data'!$B:$B),_xlfn.XMATCH($B$5,'Talnagögn | Numerical Data'!$1:$1))-INDEX('Talnagögn | Numerical Data'!$1:$1048576,_xlfn.XMATCH($A9,'Talnagögn | Numerical Data'!$A:$A),_xlfn.XMATCH($B$3,'Talnagögn | Numerical Data'!$1:$1))</f>
        <v>959.60774079120279</v>
      </c>
      <c r="AB9" s="993"/>
      <c r="AC9" s="624" cm="1">
        <f t="array" ref="AC9">INDEX('Talnagögn | Numerical Data'!$1:$1048576,_xlfn.XMATCH($C9,'Talnagögn | Numerical Data'!$B:$B),_xlfn.XMATCH($B$5,'Talnagögn | Numerical Data'!$1:$1))/INDEX('Talnagögn | Numerical Data'!$1:$1048576,_xlfn.XMATCH($A9,'Talnagögn | Numerical Data'!$A:$A),_xlfn.XMATCH($B$3,'Talnagögn | Numerical Data'!$1:$1))-1</f>
        <v>1.010131203461448</v>
      </c>
      <c r="AD9" s="631"/>
      <c r="AE9" s="359"/>
      <c r="AG9" s="309" t="str">
        <f>'Talnagögn | Numerical Data'!$E$6</f>
        <v>Industrial Processes and Product Use</v>
      </c>
      <c r="AH9" s="990" cm="1">
        <f t="array" ref="AH9">INDEX('Talnagögn | Numerical Data'!$1:$1048576,_xlfn.XMATCH($A9,'Talnagögn | Numerical Data'!$A:$A),_xlfn.XMATCH($A$2,'Talnagögn | Numerical Data'!$1:$1))</f>
        <v>1945.9962754246219</v>
      </c>
      <c r="AI9" s="991"/>
      <c r="AJ9" s="292">
        <f>$F9/$F$13</f>
        <v>0.1540643957599635</v>
      </c>
      <c r="AK9" s="990" cm="1">
        <f t="array" ref="AK9">INDEX('Talnagögn | Numerical Data'!$1:$1048576,_xlfn.XMATCH($A9,'Talnagögn | Numerical Data'!$A:$A),_xlfn.XMATCH($A$2,'Talnagögn | Numerical Data'!$1:$1))-INDEX('Talnagögn | Numerical Data'!$1:$1048576,_xlfn.XMATCH($A9,'Talnagögn | Numerical Data'!$A:$A),_xlfn.XMATCH($B$4,'Talnagögn | Numerical Data'!$1:$1))</f>
        <v>-70.167350858161626</v>
      </c>
      <c r="AL9" s="991"/>
      <c r="AM9" s="288" cm="1">
        <f t="array" ref="AM9">INDEX('Talnagögn | Numerical Data'!$1:$1048576,_xlfn.XMATCH($A9,'Talnagögn | Numerical Data'!$A:$A),_xlfn.XMATCH($A$2,'Talnagögn | Numerical Data'!$1:$1))/INDEX('Talnagögn | Numerical Data'!$1:$1048576,_xlfn.XMATCH($A9,'Talnagögn | Numerical Data'!$A:$A),_xlfn.XMATCH($B$4,'Talnagögn | Numerical Data'!$1:$1))-1</f>
        <v>-3.4802408863773504E-2</v>
      </c>
      <c r="AN9" s="990" cm="1">
        <f t="array" ref="AN9">INDEX('Talnagögn | Numerical Data'!$1:$1048576,_xlfn.XMATCH($A9,'Talnagögn | Numerical Data'!$A:$A),_xlfn.XMATCH($A$2,'Talnagögn | Numerical Data'!$1:$1))-INDEX('Talnagögn | Numerical Data'!$1:$1048576,_xlfn.XMATCH($A9,'Talnagögn | Numerical Data'!$A:$A),_xlfn.XMATCH($B$3,'Talnagögn | Numerical Data'!$1:$1))</f>
        <v>996.01300839665078</v>
      </c>
      <c r="AO9" s="991"/>
      <c r="AP9" s="315" cm="1">
        <f t="array" ref="AP9">INDEX('Talnagögn | Numerical Data'!$1:$1048576,_xlfn.XMATCH($A9,'Talnagögn | Numerical Data'!$A:$A),_xlfn.XMATCH($A$2,'Talnagögn | Numerical Data'!$1:$1))/INDEX('Talnagögn | Numerical Data'!$1:$1048576,_xlfn.XMATCH($A9,'Talnagögn | Numerical Data'!$A:$A),_xlfn.XMATCH($B$3,'Talnagögn | Numerical Data'!$1:$1))-1</f>
        <v>1.0484532127736146</v>
      </c>
      <c r="AQ9" s="990" cm="1">
        <f t="array" ref="AQ9">INDEX('Talnagögn | Numerical Data'!$1:$1048576,_xlfn.XMATCH($A9,'Talnagögn | Numerical Data'!$A:$A),_xlfn.XMATCH($A$2,'Talnagögn | Numerical Data'!$1:$1))-INDEX('Talnagögn | Numerical Data'!$1:$1048576,_xlfn.XMATCH($A9,'Talnagögn | Numerical Data'!$A:$A),_xlfn.XMATCH($B$2,'Talnagögn | Numerical Data'!$1:$1))</f>
        <v>1043.6999997026019</v>
      </c>
      <c r="AR9" s="991"/>
      <c r="AS9" s="338" cm="1">
        <f t="array" ref="AS9">INDEX('Talnagögn | Numerical Data'!$1:$1048576,_xlfn.XMATCH($A9,'Talnagögn | Numerical Data'!$A:$A),_xlfn.XMATCH($A$2,'Talnagögn | Numerical Data'!$1:$1))/INDEX('Talnagögn | Numerical Data'!$1:$1048576,_xlfn.XMATCH($A9,'Talnagögn | Numerical Data'!$A:$A),_xlfn.XMATCH($B$2,'Talnagögn | Numerical Data'!$1:$1))-1</f>
        <v>1.1567154024518498</v>
      </c>
      <c r="AT9" s="990" cm="1">
        <f t="array" ref="AT9">INDEX('Talnagögn | Numerical Data'!$1:$1048576,_xlfn.XMATCH($B9,'Talnagögn | Numerical Data'!$B:$B),_xlfn.XMATCH($B$6,'Talnagögn | Numerical Data'!$1:$1))-INDEX('Talnagögn | Numerical Data'!$1:$1048576,_xlfn.XMATCH($A9,'Talnagögn | Numerical Data'!$A:$A),_xlfn.XMATCH($B$2,'Talnagögn | Numerical Data'!$1:$1))</f>
        <v>982.93800026265274</v>
      </c>
      <c r="AU9" s="991"/>
      <c r="AV9" s="292" cm="1">
        <f t="array" ref="AV9">INDEX('Talnagögn | Numerical Data'!$1:$1048576,_xlfn.XMATCH($B9,'Talnagögn | Numerical Data'!$B:$B),_xlfn.XMATCH($B$6,'Talnagögn | Numerical Data'!$1:$1))/INDEX('Talnagögn | Numerical Data'!$1:$1048576,_xlfn.XMATCH($A9,'Talnagögn | Numerical Data'!$A:$A),_xlfn.XMATCH($B$2,'Talnagögn | Numerical Data'!$1:$1))-1</f>
        <v>1.089373886062095</v>
      </c>
      <c r="AW9" s="990" cm="1">
        <f t="array" ref="AW9">INDEX('Talnagögn | Numerical Data'!$1:$1048576,_xlfn.XMATCH($B9,'Talnagögn | Numerical Data'!$B:$B),_xlfn.XMATCH($B$5,'Talnagögn | Numerical Data'!$1:$1))-INDEX('Talnagögn | Numerical Data'!$1:$1048576,_xlfn.XMATCH($A9,'Talnagögn | Numerical Data'!$A:$A),_xlfn.XMATCH($B$3,'Talnagögn | Numerical Data'!$1:$1))</f>
        <v>959.60774079120279</v>
      </c>
      <c r="AX9" s="991"/>
      <c r="AY9" s="292" cm="1">
        <f t="array" ref="AY9">INDEX('Talnagögn | Numerical Data'!$1:$1048576,_xlfn.XMATCH($B9,'Talnagögn | Numerical Data'!$B:$B),_xlfn.XMATCH($B$5,'Talnagögn | Numerical Data'!$1:$1))/INDEX('Talnagögn | Numerical Data'!$1:$1048576,_xlfn.XMATCH($A9,'Talnagögn | Numerical Data'!$A:$A),_xlfn.XMATCH($B$3,'Talnagögn | Numerical Data'!$1:$1))-1</f>
        <v>1.010131203461448</v>
      </c>
      <c r="AZ9" s="992" cm="1">
        <f t="array" ref="AZ9">INDEX('Talnagögn | Numerical Data'!$1:$1048576,_xlfn.XMATCH($C9,'Talnagögn | Numerical Data'!$B:$B),_xlfn.XMATCH($B$6,'Talnagögn | Numerical Data'!$1:$1))-INDEX('Talnagögn | Numerical Data'!$1:$1048576,_xlfn.XMATCH($A9,'Talnagögn | Numerical Data'!$A:$A),_xlfn.XMATCH($B$2,'Talnagögn | Numerical Data'!$1:$1))</f>
        <v>982.93800026265274</v>
      </c>
      <c r="BA9" s="993"/>
      <c r="BB9" s="622" cm="1">
        <f t="array" ref="BB9">INDEX('Talnagögn | Numerical Data'!$1:$1048576,_xlfn.XMATCH($C9,'Talnagögn | Numerical Data'!$B:$B),_xlfn.XMATCH($B$6,'Talnagögn | Numerical Data'!$1:$1))/INDEX('Talnagögn | Numerical Data'!$1:$1048576,_xlfn.XMATCH($A9,'Talnagögn | Numerical Data'!$A:$A),_xlfn.XMATCH($B$2,'Talnagögn | Numerical Data'!$1:$1))-1</f>
        <v>1.089373886062095</v>
      </c>
      <c r="BC9" s="992" cm="1">
        <f t="array" ref="BC9">INDEX('Talnagögn | Numerical Data'!$1:$1048576,_xlfn.XMATCH($C9,'Talnagögn | Numerical Data'!$B:$B),_xlfn.XMATCH($B$5,'Talnagögn | Numerical Data'!$1:$1))-INDEX('Talnagögn | Numerical Data'!$1:$1048576,_xlfn.XMATCH($A9,'Talnagögn | Numerical Data'!$A:$A),_xlfn.XMATCH($B$3,'Talnagögn | Numerical Data'!$1:$1))</f>
        <v>959.60774079120279</v>
      </c>
      <c r="BD9" s="993"/>
      <c r="BE9" s="624" cm="1">
        <f t="array" ref="BE9">INDEX('Talnagögn | Numerical Data'!$1:$1048576,_xlfn.XMATCH($C9,'Talnagögn | Numerical Data'!$B:$B),_xlfn.XMATCH($B$5,'Talnagögn | Numerical Data'!$1:$1))/INDEX('Talnagögn | Numerical Data'!$1:$1048576,_xlfn.XMATCH($A9,'Talnagögn | Numerical Data'!$A:$A),_xlfn.XMATCH($B$3,'Talnagögn | Numerical Data'!$1:$1))-1</f>
        <v>1.010131203461448</v>
      </c>
    </row>
    <row r="10" spans="1:57" ht="21" customHeight="1" x14ac:dyDescent="0.4">
      <c r="A10" s="9" t="s">
        <v>44</v>
      </c>
      <c r="B10" s="9" t="s">
        <v>331</v>
      </c>
      <c r="C10" s="9" t="s">
        <v>338</v>
      </c>
      <c r="D10" s="337" t="s">
        <v>48</v>
      </c>
      <c r="E10" s="309" t="str">
        <f>'Talnagögn | Numerical Data'!$D$7</f>
        <v>Landbúnaður</v>
      </c>
      <c r="F10" s="990" cm="1">
        <f t="array" ref="F10">INDEX('Talnagögn | Numerical Data'!$1:$1048576,_xlfn.XMATCH($A10,'Talnagögn | Numerical Data'!$A:$A),_xlfn.XMATCH($A$2,'Talnagögn | Numerical Data'!$1:$1))</f>
        <v>692.38040246203309</v>
      </c>
      <c r="G10" s="991"/>
      <c r="H10" s="290">
        <f>$F10/$F$13</f>
        <v>5.4815710435045677E-2</v>
      </c>
      <c r="I10" s="990" cm="1">
        <f t="array" ref="I10">INDEX('Talnagögn | Numerical Data'!$1:$1048576,_xlfn.XMATCH($A10,'Talnagögn | Numerical Data'!$A:$A),_xlfn.XMATCH($A$2,'Talnagögn | Numerical Data'!$1:$1))-INDEX('Talnagögn | Numerical Data'!$1:$1048576,_xlfn.XMATCH($A10,'Talnagögn | Numerical Data'!$A:$A),_xlfn.XMATCH($B$4,'Talnagögn | Numerical Data'!$1:$1))</f>
        <v>-19.5911765816345</v>
      </c>
      <c r="J10" s="991"/>
      <c r="K10" s="288" cm="1">
        <f t="array" ref="K10">INDEX('Talnagögn | Numerical Data'!$1:$1048576,_xlfn.XMATCH($A10,'Talnagögn | Numerical Data'!$A:$A),_xlfn.XMATCH($A$2,'Talnagögn | Numerical Data'!$1:$1))/INDEX('Talnagögn | Numerical Data'!$1:$1048576,_xlfn.XMATCH($A10,'Talnagögn | Numerical Data'!$A:$A),_xlfn.XMATCH($B$4,'Talnagögn | Numerical Data'!$1:$1))-1</f>
        <v>-2.7516795836077801E-2</v>
      </c>
      <c r="L10" s="990" cm="1">
        <f t="array" ref="L10">INDEX('Talnagögn | Numerical Data'!$1:$1048576,_xlfn.XMATCH($A10,'Talnagögn | Numerical Data'!$A:$A),_xlfn.XMATCH($A$2,'Talnagögn | Numerical Data'!$1:$1))-INDEX('Talnagögn | Numerical Data'!$1:$1048576,_xlfn.XMATCH($A10,'Talnagögn | Numerical Data'!$A:$A),_xlfn.XMATCH($B$3,'Talnagögn | Numerical Data'!$1:$1))</f>
        <v>-18.527752813037978</v>
      </c>
      <c r="M10" s="991"/>
      <c r="N10" s="288" cm="1">
        <f t="array" ref="N10">INDEX('Talnagögn | Numerical Data'!$1:$1048576,_xlfn.XMATCH($A10,'Talnagögn | Numerical Data'!$A:$A),_xlfn.XMATCH($A$2,'Talnagögn | Numerical Data'!$1:$1))/INDEX('Talnagögn | Numerical Data'!$1:$1048576,_xlfn.XMATCH($A10,'Talnagögn | Numerical Data'!$A:$A),_xlfn.XMATCH($B$3,'Talnagögn | Numerical Data'!$1:$1))-1</f>
        <v>-2.6062090687184569E-2</v>
      </c>
      <c r="O10" s="990" cm="1">
        <f t="array" ref="O10">INDEX('Talnagögn | Numerical Data'!$1:$1048576,_xlfn.XMATCH($A10,'Talnagögn | Numerical Data'!$A:$A),_xlfn.XMATCH($A$2,'Talnagögn | Numerical Data'!$1:$1))-INDEX('Talnagögn | Numerical Data'!$1:$1048576,_xlfn.XMATCH($A10,'Talnagögn | Numerical Data'!$A:$A),_xlfn.XMATCH($B$2,'Talnagögn | Numerical Data'!$1:$1))</f>
        <v>-64.635453517263954</v>
      </c>
      <c r="P10" s="991"/>
      <c r="Q10" s="250" cm="1">
        <f t="array" ref="Q10">INDEX('Talnagögn | Numerical Data'!$1:$1048576,_xlfn.XMATCH($A10,'Talnagögn | Numerical Data'!$A:$A),_xlfn.XMATCH($A$2,'Talnagögn | Numerical Data'!$1:$1))/INDEX('Talnagögn | Numerical Data'!$1:$1048576,_xlfn.XMATCH($A10,'Talnagögn | Numerical Data'!$A:$A),_xlfn.XMATCH($B$2,'Talnagögn | Numerical Data'!$1:$1))-1</f>
        <v>-8.5381901854155617E-2</v>
      </c>
      <c r="R10" s="990" cm="1">
        <f t="array" ref="R10">INDEX('Talnagögn | Numerical Data'!$1:$1048576,_xlfn.XMATCH($B10,'Talnagögn | Numerical Data'!$B:$B),_xlfn.XMATCH($B$6,'Talnagögn | Numerical Data'!$1:$1))-INDEX('Talnagögn | Numerical Data'!$1:$1048576,_xlfn.XMATCH($A10,'Talnagögn | Numerical Data'!$A:$A),_xlfn.XMATCH($B$2,'Talnagögn | Numerical Data'!$1:$1))</f>
        <v>-141.293571991372</v>
      </c>
      <c r="S10" s="991"/>
      <c r="T10" s="292" cm="1">
        <f t="array" ref="T10">INDEX('Talnagögn | Numerical Data'!$1:$1048576,_xlfn.XMATCH($B10,'Talnagögn | Numerical Data'!$B:$B),_xlfn.XMATCH($B$6,'Talnagögn | Numerical Data'!$1:$1))/INDEX('Talnagögn | Numerical Data'!$1:$1048576,_xlfn.XMATCH($A10,'Talnagögn | Numerical Data'!$A:$A),_xlfn.XMATCH($B$2,'Talnagögn | Numerical Data'!$1:$1))-1</f>
        <v>-0.18664545910810637</v>
      </c>
      <c r="U10" s="990" cm="1">
        <f t="array" ref="U10">INDEX('Talnagögn | Numerical Data'!$1:$1048576,_xlfn.XMATCH($B10,'Talnagögn | Numerical Data'!$B:$B),_xlfn.XMATCH($B$5,'Talnagögn | Numerical Data'!$1:$1))-INDEX('Talnagögn | Numerical Data'!$1:$1048576,_xlfn.XMATCH($A10,'Talnagögn | Numerical Data'!$A:$A),_xlfn.XMATCH($B$3,'Talnagögn | Numerical Data'!$1:$1))</f>
        <v>-35.334508772875324</v>
      </c>
      <c r="V10" s="991"/>
      <c r="W10" s="290" cm="1">
        <f t="array" ref="W10">INDEX('Talnagögn | Numerical Data'!$1:$1048576,_xlfn.XMATCH($B10,'Talnagögn | Numerical Data'!$B:$B),_xlfn.XMATCH($B$5,'Talnagögn | Numerical Data'!$1:$1))/INDEX('Talnagögn | Numerical Data'!$1:$1048576,_xlfn.XMATCH($A10,'Talnagögn | Numerical Data'!$A:$A),_xlfn.XMATCH($B$3,'Talnagögn | Numerical Data'!$1:$1))-1</f>
        <v>-4.9703338624949911E-2</v>
      </c>
      <c r="X10" s="990" cm="1">
        <f t="array" ref="X10">INDEX('Talnagögn | Numerical Data'!$1:$1048576,_xlfn.XMATCH($C10,'Talnagögn | Numerical Data'!$B:$B),_xlfn.XMATCH($B$6,'Talnagögn | Numerical Data'!$1:$1))-INDEX('Talnagögn | Numerical Data'!$1:$1048576,_xlfn.XMATCH($A10,'Talnagögn | Numerical Data'!$A:$A),_xlfn.XMATCH($B$2,'Talnagögn | Numerical Data'!$1:$1))</f>
        <v>-155.3218859261824</v>
      </c>
      <c r="Y10" s="991"/>
      <c r="Z10" s="292" cm="1">
        <f t="array" ref="Z10">INDEX('Talnagögn | Numerical Data'!$1:$1048576,_xlfn.XMATCH($C10,'Talnagögn | Numerical Data'!$B:$B),_xlfn.XMATCH($B$6,'Talnagögn | Numerical Data'!$1:$1))/INDEX('Talnagögn | Numerical Data'!$1:$1048576,_xlfn.XMATCH($A10,'Talnagögn | Numerical Data'!$A:$A),_xlfn.XMATCH($B$2,'Talnagögn | Numerical Data'!$1:$1))-1</f>
        <v>-0.20517652926206364</v>
      </c>
      <c r="AA10" s="990" cm="1">
        <f t="array" ref="AA10">INDEX('Talnagögn | Numerical Data'!$1:$1048576,_xlfn.XMATCH($C10,'Talnagögn | Numerical Data'!$B:$B),_xlfn.XMATCH($B$5,'Talnagögn | Numerical Data'!$1:$1))-INDEX('Talnagögn | Numerical Data'!$1:$1048576,_xlfn.XMATCH($A10,'Talnagögn | Numerical Data'!$A:$A),_xlfn.XMATCH($B$3,'Talnagögn | Numerical Data'!$1:$1))</f>
        <v>-50.257263395656537</v>
      </c>
      <c r="AB10" s="991"/>
      <c r="AC10" s="351" cm="1">
        <f t="array" ref="AC10">INDEX('Talnagögn | Numerical Data'!$1:$1048576,_xlfn.XMATCH($C10,'Talnagögn | Numerical Data'!$B:$B),_xlfn.XMATCH($B$5,'Talnagögn | Numerical Data'!$1:$1))/INDEX('Talnagögn | Numerical Data'!$1:$1048576,_xlfn.XMATCH($A10,'Talnagögn | Numerical Data'!$A:$A),_xlfn.XMATCH($B$3,'Talnagögn | Numerical Data'!$1:$1))-1</f>
        <v>-7.0694453316843098E-2</v>
      </c>
      <c r="AD10" s="631"/>
      <c r="AE10" s="359"/>
      <c r="AG10" s="309" t="str">
        <f>'Talnagögn | Numerical Data'!$E$7</f>
        <v>Agriculture</v>
      </c>
      <c r="AH10" s="990" cm="1">
        <f t="array" ref="AH10">INDEX('Talnagögn | Numerical Data'!$1:$1048576,_xlfn.XMATCH($A10,'Talnagögn | Numerical Data'!$A:$A),_xlfn.XMATCH($A$2,'Talnagögn | Numerical Data'!$1:$1))</f>
        <v>692.38040246203309</v>
      </c>
      <c r="AI10" s="991"/>
      <c r="AJ10" s="290">
        <f>$F10/$F$13</f>
        <v>5.4815710435045677E-2</v>
      </c>
      <c r="AK10" s="990" cm="1">
        <f t="array" ref="AK10">INDEX('Talnagögn | Numerical Data'!$1:$1048576,_xlfn.XMATCH($A10,'Talnagögn | Numerical Data'!$A:$A),_xlfn.XMATCH($A$2,'Talnagögn | Numerical Data'!$1:$1))-INDEX('Talnagögn | Numerical Data'!$1:$1048576,_xlfn.XMATCH($A10,'Talnagögn | Numerical Data'!$A:$A),_xlfn.XMATCH($B$4,'Talnagögn | Numerical Data'!$1:$1))</f>
        <v>-19.5911765816345</v>
      </c>
      <c r="AL10" s="991"/>
      <c r="AM10" s="288" cm="1">
        <f t="array" ref="AM10">INDEX('Talnagögn | Numerical Data'!$1:$1048576,_xlfn.XMATCH($A10,'Talnagögn | Numerical Data'!$A:$A),_xlfn.XMATCH($A$2,'Talnagögn | Numerical Data'!$1:$1))/INDEX('Talnagögn | Numerical Data'!$1:$1048576,_xlfn.XMATCH($A10,'Talnagögn | Numerical Data'!$A:$A),_xlfn.XMATCH($B$4,'Talnagögn | Numerical Data'!$1:$1))-1</f>
        <v>-2.7516795836077801E-2</v>
      </c>
      <c r="AN10" s="990" cm="1">
        <f t="array" ref="AN10">INDEX('Talnagögn | Numerical Data'!$1:$1048576,_xlfn.XMATCH($A10,'Talnagögn | Numerical Data'!$A:$A),_xlfn.XMATCH($A$2,'Talnagögn | Numerical Data'!$1:$1))-INDEX('Talnagögn | Numerical Data'!$1:$1048576,_xlfn.XMATCH($A10,'Talnagögn | Numerical Data'!$A:$A),_xlfn.XMATCH($B$3,'Talnagögn | Numerical Data'!$1:$1))</f>
        <v>-18.527752813037978</v>
      </c>
      <c r="AO10" s="991"/>
      <c r="AP10" s="288" cm="1">
        <f t="array" ref="AP10">INDEX('Talnagögn | Numerical Data'!$1:$1048576,_xlfn.XMATCH($A10,'Talnagögn | Numerical Data'!$A:$A),_xlfn.XMATCH($A$2,'Talnagögn | Numerical Data'!$1:$1))/INDEX('Talnagögn | Numerical Data'!$1:$1048576,_xlfn.XMATCH($A10,'Talnagögn | Numerical Data'!$A:$A),_xlfn.XMATCH($B$3,'Talnagögn | Numerical Data'!$1:$1))-1</f>
        <v>-2.6062090687184569E-2</v>
      </c>
      <c r="AQ10" s="990" cm="1">
        <f t="array" ref="AQ10">INDEX('Talnagögn | Numerical Data'!$1:$1048576,_xlfn.XMATCH($A10,'Talnagögn | Numerical Data'!$A:$A),_xlfn.XMATCH($A$2,'Talnagögn | Numerical Data'!$1:$1))-INDEX('Talnagögn | Numerical Data'!$1:$1048576,_xlfn.XMATCH($A10,'Talnagögn | Numerical Data'!$A:$A),_xlfn.XMATCH($B$2,'Talnagögn | Numerical Data'!$1:$1))</f>
        <v>-64.635453517263954</v>
      </c>
      <c r="AR10" s="991"/>
      <c r="AS10" s="250" cm="1">
        <f t="array" ref="AS10">INDEX('Talnagögn | Numerical Data'!$1:$1048576,_xlfn.XMATCH($A10,'Talnagögn | Numerical Data'!$A:$A),_xlfn.XMATCH($A$2,'Talnagögn | Numerical Data'!$1:$1))/INDEX('Talnagögn | Numerical Data'!$1:$1048576,_xlfn.XMATCH($A10,'Talnagögn | Numerical Data'!$A:$A),_xlfn.XMATCH($B$2,'Talnagögn | Numerical Data'!$1:$1))-1</f>
        <v>-8.5381901854155617E-2</v>
      </c>
      <c r="AT10" s="990" cm="1">
        <f t="array" ref="AT10">INDEX('Talnagögn | Numerical Data'!$1:$1048576,_xlfn.XMATCH($B10,'Talnagögn | Numerical Data'!$B:$B),_xlfn.XMATCH($B$6,'Talnagögn | Numerical Data'!$1:$1))-INDEX('Talnagögn | Numerical Data'!$1:$1048576,_xlfn.XMATCH($A10,'Talnagögn | Numerical Data'!$A:$A),_xlfn.XMATCH($B$2,'Talnagögn | Numerical Data'!$1:$1))</f>
        <v>-141.293571991372</v>
      </c>
      <c r="AU10" s="991"/>
      <c r="AV10" s="292" cm="1">
        <f t="array" ref="AV10">INDEX('Talnagögn | Numerical Data'!$1:$1048576,_xlfn.XMATCH($B10,'Talnagögn | Numerical Data'!$B:$B),_xlfn.XMATCH($B$6,'Talnagögn | Numerical Data'!$1:$1))/INDEX('Talnagögn | Numerical Data'!$1:$1048576,_xlfn.XMATCH($A10,'Talnagögn | Numerical Data'!$A:$A),_xlfn.XMATCH($B$2,'Talnagögn | Numerical Data'!$1:$1))-1</f>
        <v>-0.18664545910810637</v>
      </c>
      <c r="AW10" s="990" cm="1">
        <f t="array" ref="AW10">INDEX('Talnagögn | Numerical Data'!$1:$1048576,_xlfn.XMATCH($B10,'Talnagögn | Numerical Data'!$B:$B),_xlfn.XMATCH($B$5,'Talnagögn | Numerical Data'!$1:$1))-INDEX('Talnagögn | Numerical Data'!$1:$1048576,_xlfn.XMATCH($A10,'Talnagögn | Numerical Data'!$A:$A),_xlfn.XMATCH($B$3,'Talnagögn | Numerical Data'!$1:$1))</f>
        <v>-35.334508772875324</v>
      </c>
      <c r="AX10" s="991"/>
      <c r="AY10" s="290" cm="1">
        <f t="array" ref="AY10">INDEX('Talnagögn | Numerical Data'!$1:$1048576,_xlfn.XMATCH($B10,'Talnagögn | Numerical Data'!$B:$B),_xlfn.XMATCH($B$5,'Talnagögn | Numerical Data'!$1:$1))/INDEX('Talnagögn | Numerical Data'!$1:$1048576,_xlfn.XMATCH($A10,'Talnagögn | Numerical Data'!$A:$A),_xlfn.XMATCH($B$3,'Talnagögn | Numerical Data'!$1:$1))-1</f>
        <v>-4.9703338624949911E-2</v>
      </c>
      <c r="AZ10" s="990" cm="1">
        <f t="array" ref="AZ10">INDEX('Talnagögn | Numerical Data'!$1:$1048576,_xlfn.XMATCH($C10,'Talnagögn | Numerical Data'!$B:$B),_xlfn.XMATCH($B$6,'Talnagögn | Numerical Data'!$1:$1))-INDEX('Talnagögn | Numerical Data'!$1:$1048576,_xlfn.XMATCH($A10,'Talnagögn | Numerical Data'!$A:$A),_xlfn.XMATCH($B$2,'Talnagögn | Numerical Data'!$1:$1))</f>
        <v>-155.3218859261824</v>
      </c>
      <c r="BA10" s="991"/>
      <c r="BB10" s="292" cm="1">
        <f t="array" ref="BB10">INDEX('Talnagögn | Numerical Data'!$1:$1048576,_xlfn.XMATCH($C10,'Talnagögn | Numerical Data'!$B:$B),_xlfn.XMATCH($B$6,'Talnagögn | Numerical Data'!$1:$1))/INDEX('Talnagögn | Numerical Data'!$1:$1048576,_xlfn.XMATCH($A10,'Talnagögn | Numerical Data'!$A:$A),_xlfn.XMATCH($B$2,'Talnagögn | Numerical Data'!$1:$1))-1</f>
        <v>-0.20517652926206364</v>
      </c>
      <c r="BC10" s="990" cm="1">
        <f t="array" ref="BC10">INDEX('Talnagögn | Numerical Data'!$1:$1048576,_xlfn.XMATCH($C10,'Talnagögn | Numerical Data'!$B:$B),_xlfn.XMATCH($B$5,'Talnagögn | Numerical Data'!$1:$1))-INDEX('Talnagögn | Numerical Data'!$1:$1048576,_xlfn.XMATCH($A10,'Talnagögn | Numerical Data'!$A:$A),_xlfn.XMATCH($B$3,'Talnagögn | Numerical Data'!$1:$1))</f>
        <v>-50.257263395656537</v>
      </c>
      <c r="BD10" s="991"/>
      <c r="BE10" s="351" cm="1">
        <f t="array" ref="BE10">INDEX('Talnagögn | Numerical Data'!$1:$1048576,_xlfn.XMATCH($C10,'Talnagögn | Numerical Data'!$B:$B),_xlfn.XMATCH($B$5,'Talnagögn | Numerical Data'!$1:$1))/INDEX('Talnagögn | Numerical Data'!$1:$1048576,_xlfn.XMATCH($A10,'Talnagögn | Numerical Data'!$A:$A),_xlfn.XMATCH($B$3,'Talnagögn | Numerical Data'!$1:$1))-1</f>
        <v>-7.0694453316843098E-2</v>
      </c>
    </row>
    <row r="11" spans="1:57" ht="21" customHeight="1" x14ac:dyDescent="0.4">
      <c r="A11" s="9" t="s">
        <v>45</v>
      </c>
      <c r="B11" s="9" t="s">
        <v>332</v>
      </c>
      <c r="C11" s="9" t="s">
        <v>339</v>
      </c>
      <c r="D11" s="337" t="s">
        <v>48</v>
      </c>
      <c r="E11" s="314" t="str">
        <f>'Talnagögn | Numerical Data'!$D$8</f>
        <v>Landnotkun</v>
      </c>
      <c r="F11" s="990" cm="1">
        <f t="array" ref="F11">INDEX('Talnagögn | Numerical Data'!$1:$1048576,_xlfn.XMATCH($A11,'Talnagögn | Numerical Data'!$A:$A),_xlfn.XMATCH($A$2,'Talnagögn | Numerical Data'!$1:$1))</f>
        <v>7985.0110491166906</v>
      </c>
      <c r="G11" s="991"/>
      <c r="H11" s="292">
        <f>$F11/$F$13</f>
        <v>0.63217279393320558</v>
      </c>
      <c r="I11" s="1160" cm="1">
        <f t="array" ref="I11">INDEX('Talnagögn | Numerical Data'!$1:$1048576,_xlfn.XMATCH($A11,'Talnagögn | Numerical Data'!$A:$A),_xlfn.XMATCH($A$2,'Talnagögn | Numerical Data'!$1:$1))-INDEX('Talnagögn | Numerical Data'!$1:$1048576,_xlfn.XMATCH($A11,'Talnagögn | Numerical Data'!$A:$A),_xlfn.XMATCH($B$4,'Talnagögn | Numerical Data'!$1:$1))</f>
        <v>-0.68803860930347582</v>
      </c>
      <c r="J11" s="1161"/>
      <c r="K11" s="339" cm="1">
        <f t="array" ref="K11">INDEX('Talnagögn | Numerical Data'!$1:$1048576,_xlfn.XMATCH($A11,'Talnagögn | Numerical Data'!$A:$A),_xlfn.XMATCH($A$2,'Talnagögn | Numerical Data'!$1:$1))/INDEX('Talnagögn | Numerical Data'!$1:$1048576,_xlfn.XMATCH($A11,'Talnagögn | Numerical Data'!$A:$A),_xlfn.XMATCH($B$4,'Talnagögn | Numerical Data'!$1:$1))-1</f>
        <v>-8.6158844923245326E-5</v>
      </c>
      <c r="L11" s="990" cm="1">
        <f t="array" ref="L11">INDEX('Talnagögn | Numerical Data'!$1:$1048576,_xlfn.XMATCH($A11,'Talnagögn | Numerical Data'!$A:$A),_xlfn.XMATCH($A$2,'Talnagögn | Numerical Data'!$1:$1))-INDEX('Talnagögn | Numerical Data'!$1:$1048576,_xlfn.XMATCH($A11,'Talnagögn | Numerical Data'!$A:$A),_xlfn.XMATCH($B$3,'Talnagögn | Numerical Data'!$1:$1))</f>
        <v>-106.71567783427508</v>
      </c>
      <c r="M11" s="991"/>
      <c r="N11" s="310" cm="1">
        <f t="array" ref="N11">INDEX('Talnagögn | Numerical Data'!$1:$1048576,_xlfn.XMATCH($A11,'Talnagögn | Numerical Data'!$A:$A),_xlfn.XMATCH($A$2,'Talnagögn | Numerical Data'!$1:$1))/INDEX('Talnagögn | Numerical Data'!$1:$1048576,_xlfn.XMATCH($A11,'Talnagögn | Numerical Data'!$A:$A),_xlfn.XMATCH($B$3,'Talnagögn | Numerical Data'!$1:$1))-1</f>
        <v>-1.3188245406118182E-2</v>
      </c>
      <c r="O11" s="990" cm="1">
        <f t="array" ref="O11">INDEX('Talnagögn | Numerical Data'!$1:$1048576,_xlfn.XMATCH($A11,'Talnagögn | Numerical Data'!$A:$A),_xlfn.XMATCH($A$2,'Talnagögn | Numerical Data'!$1:$1))-INDEX('Talnagögn | Numerical Data'!$1:$1048576,_xlfn.XMATCH($A11,'Talnagögn | Numerical Data'!$A:$A),_xlfn.XMATCH($B$2,'Talnagögn | Numerical Data'!$1:$1))</f>
        <v>-157.25445888261129</v>
      </c>
      <c r="P11" s="991"/>
      <c r="Q11" s="247" cm="1">
        <f t="array" ref="Q11">INDEX('Talnagögn | Numerical Data'!$1:$1048576,_xlfn.XMATCH($A11,'Talnagögn | Numerical Data'!$A:$A),_xlfn.XMATCH($A$2,'Talnagögn | Numerical Data'!$1:$1))/INDEX('Talnagögn | Numerical Data'!$1:$1048576,_xlfn.XMATCH($A11,'Talnagögn | Numerical Data'!$A:$A),_xlfn.XMATCH($B$2,'Talnagögn | Numerical Data'!$1:$1))-1</f>
        <v>-1.9313354339540734E-2</v>
      </c>
      <c r="R11" s="990" cm="1">
        <f t="array" ref="R11">INDEX('Talnagögn | Numerical Data'!$1:$1048576,_xlfn.XMATCH($B11,'Talnagögn | Numerical Data'!$B:$B),_xlfn.XMATCH($B$6,'Talnagögn | Numerical Data'!$1:$1))-INDEX('Talnagögn | Numerical Data'!$1:$1048576,_xlfn.XMATCH($A11,'Talnagögn | Numerical Data'!$A:$A),_xlfn.XMATCH($B$2,'Talnagögn | Numerical Data'!$1:$1))</f>
        <v>-1820.447415723851</v>
      </c>
      <c r="S11" s="991"/>
      <c r="T11" s="292" cm="1">
        <f t="array" ref="T11">INDEX('Talnagögn | Numerical Data'!$1:$1048576,_xlfn.XMATCH($B11,'Talnagögn | Numerical Data'!$B:$B),_xlfn.XMATCH($B$6,'Talnagögn | Numerical Data'!$1:$1))/INDEX('Talnagögn | Numerical Data'!$1:$1048576,_xlfn.XMATCH($A11,'Talnagögn | Numerical Data'!$A:$A),_xlfn.XMATCH($B$2,'Talnagögn | Numerical Data'!$1:$1))-1</f>
        <v>-0.22357996235020428</v>
      </c>
      <c r="U11" s="990" cm="1">
        <f t="array" ref="U11">INDEX('Talnagögn | Numerical Data'!$1:$1048576,_xlfn.XMATCH($B11,'Talnagögn | Numerical Data'!$B:$B),_xlfn.XMATCH($B$5,'Talnagögn | Numerical Data'!$1:$1))-INDEX('Talnagögn | Numerical Data'!$1:$1048576,_xlfn.XMATCH($A11,'Talnagögn | Numerical Data'!$A:$A),_xlfn.XMATCH($B$3,'Talnagögn | Numerical Data'!$1:$1))</f>
        <v>-261.06112989968369</v>
      </c>
      <c r="V11" s="991"/>
      <c r="W11" s="290" cm="1">
        <f t="array" ref="W11">INDEX('Talnagögn | Numerical Data'!$1:$1048576,_xlfn.XMATCH($B11,'Talnagögn | Numerical Data'!$B:$B),_xlfn.XMATCH($B$5,'Talnagögn | Numerical Data'!$1:$1))/INDEX('Talnagögn | Numerical Data'!$1:$1048576,_xlfn.XMATCH($A11,'Talnagögn | Numerical Data'!$A:$A),_xlfn.XMATCH($B$3,'Talnagögn | Numerical Data'!$1:$1))-1</f>
        <v>-3.2262722001000332E-2</v>
      </c>
      <c r="X11" s="992" cm="1">
        <f t="array" ref="X11">INDEX('Talnagögn | Numerical Data'!$1:$1048576,_xlfn.XMATCH($C11,'Talnagögn | Numerical Data'!$B:$B),_xlfn.XMATCH($B$6,'Talnagögn | Numerical Data'!$1:$1))-INDEX('Talnagögn | Numerical Data'!$1:$1048576,_xlfn.XMATCH($A11,'Talnagögn | Numerical Data'!$A:$A),_xlfn.XMATCH($B$2,'Talnagögn | Numerical Data'!$1:$1))</f>
        <v>-1820.447415723851</v>
      </c>
      <c r="Y11" s="993"/>
      <c r="Z11" s="622" cm="1">
        <f t="array" ref="Z11">INDEX('Talnagögn | Numerical Data'!$1:$1048576,_xlfn.XMATCH($C11,'Talnagögn | Numerical Data'!$B:$B),_xlfn.XMATCH($B$6,'Talnagögn | Numerical Data'!$1:$1))/INDEX('Talnagögn | Numerical Data'!$1:$1048576,_xlfn.XMATCH($A11,'Talnagögn | Numerical Data'!$A:$A),_xlfn.XMATCH($B$2,'Talnagögn | Numerical Data'!$1:$1))-1</f>
        <v>-0.22357996235020428</v>
      </c>
      <c r="AA11" s="992" cm="1">
        <f t="array" ref="AA11">INDEX('Talnagögn | Numerical Data'!$1:$1048576,_xlfn.XMATCH($C11,'Talnagögn | Numerical Data'!$B:$B),_xlfn.XMATCH($B$5,'Talnagögn | Numerical Data'!$1:$1))-INDEX('Talnagögn | Numerical Data'!$1:$1048576,_xlfn.XMATCH($A11,'Talnagögn | Numerical Data'!$A:$A),_xlfn.XMATCH($B$3,'Talnagögn | Numerical Data'!$1:$1))</f>
        <v>-261.06112989968369</v>
      </c>
      <c r="AB11" s="993"/>
      <c r="AC11" s="623" cm="1">
        <f t="array" ref="AC11">INDEX('Talnagögn | Numerical Data'!$1:$1048576,_xlfn.XMATCH($C11,'Talnagögn | Numerical Data'!$B:$B),_xlfn.XMATCH($B$5,'Talnagögn | Numerical Data'!$1:$1))/INDEX('Talnagögn | Numerical Data'!$1:$1048576,_xlfn.XMATCH($A11,'Talnagögn | Numerical Data'!$A:$A),_xlfn.XMATCH($B$3,'Talnagögn | Numerical Data'!$1:$1))-1</f>
        <v>-3.2262722001000332E-2</v>
      </c>
      <c r="AD11" s="631"/>
      <c r="AE11" s="359"/>
      <c r="AG11" s="314" t="str">
        <f>'Talnagögn | Numerical Data'!$E$8</f>
        <v>Land use, Land-Use Change and Forestry</v>
      </c>
      <c r="AH11" s="990" cm="1">
        <f t="array" ref="AH11">INDEX('Talnagögn | Numerical Data'!$1:$1048576,_xlfn.XMATCH($A11,'Talnagögn | Numerical Data'!$A:$A),_xlfn.XMATCH($A$2,'Talnagögn | Numerical Data'!$1:$1))</f>
        <v>7985.0110491166906</v>
      </c>
      <c r="AI11" s="991"/>
      <c r="AJ11" s="292">
        <f>$F11/$F$13</f>
        <v>0.63217279393320558</v>
      </c>
      <c r="AK11" s="1160" cm="1">
        <f t="array" ref="AK11">INDEX('Talnagögn | Numerical Data'!$1:$1048576,_xlfn.XMATCH($A11,'Talnagögn | Numerical Data'!$A:$A),_xlfn.XMATCH($A$2,'Talnagögn | Numerical Data'!$1:$1))-INDEX('Talnagögn | Numerical Data'!$1:$1048576,_xlfn.XMATCH($A11,'Talnagögn | Numerical Data'!$A:$A),_xlfn.XMATCH($B$4,'Talnagögn | Numerical Data'!$1:$1))</f>
        <v>-0.68803860930347582</v>
      </c>
      <c r="AL11" s="1161"/>
      <c r="AM11" s="339" cm="1">
        <f t="array" ref="AM11">INDEX('Talnagögn | Numerical Data'!$1:$1048576,_xlfn.XMATCH($A11,'Talnagögn | Numerical Data'!$A:$A),_xlfn.XMATCH($A$2,'Talnagögn | Numerical Data'!$1:$1))/INDEX('Talnagögn | Numerical Data'!$1:$1048576,_xlfn.XMATCH($A11,'Talnagögn | Numerical Data'!$A:$A),_xlfn.XMATCH($B$4,'Talnagögn | Numerical Data'!$1:$1))-1</f>
        <v>-8.6158844923245326E-5</v>
      </c>
      <c r="AN11" s="990" cm="1">
        <f t="array" ref="AN11">INDEX('Talnagögn | Numerical Data'!$1:$1048576,_xlfn.XMATCH($A11,'Talnagögn | Numerical Data'!$A:$A),_xlfn.XMATCH($A$2,'Talnagögn | Numerical Data'!$1:$1))-INDEX('Talnagögn | Numerical Data'!$1:$1048576,_xlfn.XMATCH($A11,'Talnagögn | Numerical Data'!$A:$A),_xlfn.XMATCH($B$3,'Talnagögn | Numerical Data'!$1:$1))</f>
        <v>-106.71567783427508</v>
      </c>
      <c r="AO11" s="991"/>
      <c r="AP11" s="310" cm="1">
        <f t="array" ref="AP11">INDEX('Talnagögn | Numerical Data'!$1:$1048576,_xlfn.XMATCH($A11,'Talnagögn | Numerical Data'!$A:$A),_xlfn.XMATCH($A$2,'Talnagögn | Numerical Data'!$1:$1))/INDEX('Talnagögn | Numerical Data'!$1:$1048576,_xlfn.XMATCH($A11,'Talnagögn | Numerical Data'!$A:$A),_xlfn.XMATCH($B$3,'Talnagögn | Numerical Data'!$1:$1))-1</f>
        <v>-1.3188245406118182E-2</v>
      </c>
      <c r="AQ11" s="990" cm="1">
        <f t="array" ref="AQ11">INDEX('Talnagögn | Numerical Data'!$1:$1048576,_xlfn.XMATCH($A11,'Talnagögn | Numerical Data'!$A:$A),_xlfn.XMATCH($A$2,'Talnagögn | Numerical Data'!$1:$1))-INDEX('Talnagögn | Numerical Data'!$1:$1048576,_xlfn.XMATCH($A11,'Talnagögn | Numerical Data'!$A:$A),_xlfn.XMATCH($B$2,'Talnagögn | Numerical Data'!$1:$1))</f>
        <v>-157.25445888261129</v>
      </c>
      <c r="AR11" s="991"/>
      <c r="AS11" s="247" cm="1">
        <f t="array" ref="AS11">INDEX('Talnagögn | Numerical Data'!$1:$1048576,_xlfn.XMATCH($A11,'Talnagögn | Numerical Data'!$A:$A),_xlfn.XMATCH($A$2,'Talnagögn | Numerical Data'!$1:$1))/INDEX('Talnagögn | Numerical Data'!$1:$1048576,_xlfn.XMATCH($A11,'Talnagögn | Numerical Data'!$A:$A),_xlfn.XMATCH($B$2,'Talnagögn | Numerical Data'!$1:$1))-1</f>
        <v>-1.9313354339540734E-2</v>
      </c>
      <c r="AT11" s="990" cm="1">
        <f t="array" ref="AT11">INDEX('Talnagögn | Numerical Data'!$1:$1048576,_xlfn.XMATCH($B11,'Talnagögn | Numerical Data'!$B:$B),_xlfn.XMATCH($B$6,'Talnagögn | Numerical Data'!$1:$1))-INDEX('Talnagögn | Numerical Data'!$1:$1048576,_xlfn.XMATCH($A11,'Talnagögn | Numerical Data'!$A:$A),_xlfn.XMATCH($B$2,'Talnagögn | Numerical Data'!$1:$1))</f>
        <v>-1820.447415723851</v>
      </c>
      <c r="AU11" s="991"/>
      <c r="AV11" s="292" cm="1">
        <f t="array" ref="AV11">INDEX('Talnagögn | Numerical Data'!$1:$1048576,_xlfn.XMATCH($B11,'Talnagögn | Numerical Data'!$B:$B),_xlfn.XMATCH($B$6,'Talnagögn | Numerical Data'!$1:$1))/INDEX('Talnagögn | Numerical Data'!$1:$1048576,_xlfn.XMATCH($A11,'Talnagögn | Numerical Data'!$A:$A),_xlfn.XMATCH($B$2,'Talnagögn | Numerical Data'!$1:$1))-1</f>
        <v>-0.22357996235020428</v>
      </c>
      <c r="AW11" s="990" cm="1">
        <f t="array" ref="AW11">INDEX('Talnagögn | Numerical Data'!$1:$1048576,_xlfn.XMATCH($B11,'Talnagögn | Numerical Data'!$B:$B),_xlfn.XMATCH($B$5,'Talnagögn | Numerical Data'!$1:$1))-INDEX('Talnagögn | Numerical Data'!$1:$1048576,_xlfn.XMATCH($A11,'Talnagögn | Numerical Data'!$A:$A),_xlfn.XMATCH($B$3,'Talnagögn | Numerical Data'!$1:$1))</f>
        <v>-261.06112989968369</v>
      </c>
      <c r="AX11" s="991"/>
      <c r="AY11" s="290" cm="1">
        <f t="array" ref="AY11">INDEX('Talnagögn | Numerical Data'!$1:$1048576,_xlfn.XMATCH($B11,'Talnagögn | Numerical Data'!$B:$B),_xlfn.XMATCH($B$5,'Talnagögn | Numerical Data'!$1:$1))/INDEX('Talnagögn | Numerical Data'!$1:$1048576,_xlfn.XMATCH($A11,'Talnagögn | Numerical Data'!$A:$A),_xlfn.XMATCH($B$3,'Talnagögn | Numerical Data'!$1:$1))-1</f>
        <v>-3.2262722001000332E-2</v>
      </c>
      <c r="AZ11" s="992" cm="1">
        <f t="array" ref="AZ11">INDEX('Talnagögn | Numerical Data'!$1:$1048576,_xlfn.XMATCH($C11,'Talnagögn | Numerical Data'!$B:$B),_xlfn.XMATCH($B$6,'Talnagögn | Numerical Data'!$1:$1))-INDEX('Talnagögn | Numerical Data'!$1:$1048576,_xlfn.XMATCH($A11,'Talnagögn | Numerical Data'!$A:$A),_xlfn.XMATCH($B$2,'Talnagögn | Numerical Data'!$1:$1))</f>
        <v>-1820.447415723851</v>
      </c>
      <c r="BA11" s="993"/>
      <c r="BB11" s="622" cm="1">
        <f t="array" ref="BB11">INDEX('Talnagögn | Numerical Data'!$1:$1048576,_xlfn.XMATCH($C11,'Talnagögn | Numerical Data'!$B:$B),_xlfn.XMATCH($B$6,'Talnagögn | Numerical Data'!$1:$1))/INDEX('Talnagögn | Numerical Data'!$1:$1048576,_xlfn.XMATCH($A11,'Talnagögn | Numerical Data'!$A:$A),_xlfn.XMATCH($B$2,'Talnagögn | Numerical Data'!$1:$1))-1</f>
        <v>-0.22357996235020428</v>
      </c>
      <c r="BC11" s="992" cm="1">
        <f t="array" ref="BC11">INDEX('Talnagögn | Numerical Data'!$1:$1048576,_xlfn.XMATCH($C11,'Talnagögn | Numerical Data'!$B:$B),_xlfn.XMATCH($B$5,'Talnagögn | Numerical Data'!$1:$1))-INDEX('Talnagögn | Numerical Data'!$1:$1048576,_xlfn.XMATCH($A11,'Talnagögn | Numerical Data'!$A:$A),_xlfn.XMATCH($B$3,'Talnagögn | Numerical Data'!$1:$1))</f>
        <v>-261.06112989968369</v>
      </c>
      <c r="BD11" s="993"/>
      <c r="BE11" s="623" cm="1">
        <f t="array" ref="BE11">INDEX('Talnagögn | Numerical Data'!$1:$1048576,_xlfn.XMATCH($C11,'Talnagögn | Numerical Data'!$B:$B),_xlfn.XMATCH($B$5,'Talnagögn | Numerical Data'!$1:$1))/INDEX('Talnagögn | Numerical Data'!$1:$1048576,_xlfn.XMATCH($A11,'Talnagögn | Numerical Data'!$A:$A),_xlfn.XMATCH($B$3,'Talnagögn | Numerical Data'!$1:$1))-1</f>
        <v>-3.2262722001000332E-2</v>
      </c>
    </row>
    <row r="12" spans="1:57" ht="21" customHeight="1" x14ac:dyDescent="0.4">
      <c r="A12" s="9" t="s">
        <v>46</v>
      </c>
      <c r="B12" s="9" t="s">
        <v>333</v>
      </c>
      <c r="C12" s="9" t="s">
        <v>340</v>
      </c>
      <c r="D12" s="337" t="s">
        <v>48</v>
      </c>
      <c r="E12" s="316" t="str">
        <f>'Talnagögn | Numerical Data'!$D$9</f>
        <v>Úrgangur</v>
      </c>
      <c r="F12" s="994" cm="1">
        <f t="array" ref="F12">INDEX('Talnagögn | Numerical Data'!$1:$1048576,_xlfn.XMATCH($A12,'Talnagögn | Numerical Data'!$A:$A),_xlfn.XMATCH($A$2,'Talnagögn | Numerical Data'!$1:$1))</f>
        <v>233.17458725375354</v>
      </c>
      <c r="G12" s="995"/>
      <c r="H12" s="317">
        <f>$F12/$F$13</f>
        <v>1.8460416571963751E-2</v>
      </c>
      <c r="I12" s="994" cm="1">
        <f t="array" ref="I12">INDEX('Talnagögn | Numerical Data'!$1:$1048576,_xlfn.XMATCH($A12,'Talnagögn | Numerical Data'!$A:$A),_xlfn.XMATCH($A$2,'Talnagögn | Numerical Data'!$1:$1))-INDEX('Talnagögn | Numerical Data'!$1:$1048576,_xlfn.XMATCH($A12,'Talnagögn | Numerical Data'!$A:$A),_xlfn.XMATCH($B$4,'Talnagögn | Numerical Data'!$1:$1))</f>
        <v>-13.359158480900049</v>
      </c>
      <c r="J12" s="995"/>
      <c r="K12" s="257" cm="1">
        <f t="array" ref="K12">INDEX('Talnagögn | Numerical Data'!$1:$1048576,_xlfn.XMATCH($A12,'Talnagögn | Numerical Data'!$A:$A),_xlfn.XMATCH($A$2,'Talnagögn | Numerical Data'!$1:$1))/INDEX('Talnagögn | Numerical Data'!$1:$1048576,_xlfn.XMATCH($A12,'Talnagögn | Numerical Data'!$A:$A),_xlfn.XMATCH($B$4,'Talnagögn | Numerical Data'!$1:$1))-1</f>
        <v>-5.4187950785766326E-2</v>
      </c>
      <c r="L12" s="994" cm="1">
        <f t="array" ref="L12">INDEX('Talnagögn | Numerical Data'!$1:$1048576,_xlfn.XMATCH($A12,'Talnagögn | Numerical Data'!$A:$A),_xlfn.XMATCH($A$2,'Talnagögn | Numerical Data'!$1:$1))-INDEX('Talnagögn | Numerical Data'!$1:$1048576,_xlfn.XMATCH($A12,'Talnagögn | Numerical Data'!$A:$A),_xlfn.XMATCH($B$3,'Talnagögn | Numerical Data'!$1:$1))</f>
        <v>-76.280499096175959</v>
      </c>
      <c r="M12" s="995"/>
      <c r="N12" s="318" cm="1">
        <f t="array" ref="N12">INDEX('Talnagögn | Numerical Data'!$1:$1048576,_xlfn.XMATCH($A12,'Talnagögn | Numerical Data'!$A:$A),_xlfn.XMATCH($A$2,'Talnagögn | Numerical Data'!$1:$1))/INDEX('Talnagögn | Numerical Data'!$1:$1048576,_xlfn.XMATCH($A12,'Talnagögn | Numerical Data'!$A:$A),_xlfn.XMATCH($B$3,'Talnagögn | Numerical Data'!$1:$1))-1</f>
        <v>-0.24649941933712005</v>
      </c>
      <c r="O12" s="994" cm="1">
        <f t="array" ref="O12">INDEX('Talnagögn | Numerical Data'!$1:$1048576,_xlfn.XMATCH($A12,'Talnagögn | Numerical Data'!$A:$A),_xlfn.XMATCH($A$2,'Talnagögn | Numerical Data'!$1:$1))-INDEX('Talnagögn | Numerical Data'!$1:$1048576,_xlfn.XMATCH($A12,'Talnagögn | Numerical Data'!$A:$A),_xlfn.XMATCH($B$2,'Talnagögn | Numerical Data'!$1:$1))</f>
        <v>25.693451904575966</v>
      </c>
      <c r="P12" s="995"/>
      <c r="Q12" s="259" cm="1">
        <f t="array" ref="Q12">INDEX('Talnagögn | Numerical Data'!$1:$1048576,_xlfn.XMATCH($A12,'Talnagögn | Numerical Data'!$A:$A),_xlfn.XMATCH($A$2,'Talnagögn | Numerical Data'!$1:$1))/INDEX('Talnagögn | Numerical Data'!$1:$1048576,_xlfn.XMATCH($A12,'Talnagögn | Numerical Data'!$A:$A),_xlfn.XMATCH($B$2,'Talnagögn | Numerical Data'!$1:$1))-1</f>
        <v>0.12383512294424026</v>
      </c>
      <c r="R12" s="994" cm="1">
        <f t="array" ref="R12">INDEX('Talnagögn | Numerical Data'!$1:$1048576,_xlfn.XMATCH($B12,'Talnagögn | Numerical Data'!$B:$B),_xlfn.XMATCH($B$6,'Talnagögn | Numerical Data'!$1:$1))-INDEX('Talnagögn | Numerical Data'!$1:$1048576,_xlfn.XMATCH($A12,'Talnagögn | Numerical Data'!$A:$A),_xlfn.XMATCH($B$2,'Talnagögn | Numerical Data'!$1:$1))</f>
        <v>-131.44918344676222</v>
      </c>
      <c r="S12" s="995"/>
      <c r="T12" s="362" cm="1">
        <f t="array" ref="T12">INDEX('Talnagögn | Numerical Data'!$1:$1048576,_xlfn.XMATCH($B12,'Talnagögn | Numerical Data'!$B:$B),_xlfn.XMATCH($B$6,'Talnagögn | Numerical Data'!$1:$1))/INDEX('Talnagögn | Numerical Data'!$1:$1048576,_xlfn.XMATCH($A12,'Talnagögn | Numerical Data'!$A:$A),_xlfn.XMATCH($B$2,'Talnagögn | Numerical Data'!$1:$1))-1</f>
        <v>-0.63354763904458888</v>
      </c>
      <c r="U12" s="994" cm="1">
        <f t="array" ref="U12">INDEX('Talnagögn | Numerical Data'!$1:$1048576,_xlfn.XMATCH($B12,'Talnagögn | Numerical Data'!$B:$B),_xlfn.XMATCH($B$5,'Talnagögn | Numerical Data'!$1:$1))-INDEX('Talnagögn | Numerical Data'!$1:$1048576,_xlfn.XMATCH($A12,'Talnagögn | Numerical Data'!$A:$A),_xlfn.XMATCH($B$3,'Talnagögn | Numerical Data'!$1:$1))</f>
        <v>-161.07651829053796</v>
      </c>
      <c r="V12" s="995"/>
      <c r="W12" s="362" cm="1">
        <f t="array" ref="W12">INDEX('Talnagögn | Numerical Data'!$1:$1048576,_xlfn.XMATCH($B12,'Talnagögn | Numerical Data'!$B:$B),_xlfn.XMATCH($B$5,'Talnagögn | Numerical Data'!$1:$1))/INDEX('Talnagögn | Numerical Data'!$1:$1048576,_xlfn.XMATCH($A12,'Talnagögn | Numerical Data'!$A:$A),_xlfn.XMATCH($B$3,'Talnagögn | Numerical Data'!$1:$1))-1</f>
        <v>-0.52051662873103932</v>
      </c>
      <c r="X12" s="994" cm="1">
        <f t="array" ref="X12">INDEX('Talnagögn | Numerical Data'!$1:$1048576,_xlfn.XMATCH($C12,'Talnagögn | Numerical Data'!$B:$B),_xlfn.XMATCH($B$6,'Talnagögn | Numerical Data'!$1:$1))-INDEX('Talnagögn | Numerical Data'!$1:$1048576,_xlfn.XMATCH($A12,'Talnagögn | Numerical Data'!$A:$A),_xlfn.XMATCH($B$2,'Talnagögn | Numerical Data'!$1:$1))</f>
        <v>-148.59827060040976</v>
      </c>
      <c r="Y12" s="995"/>
      <c r="Z12" s="362" cm="1">
        <f t="array" ref="Z12">INDEX('Talnagögn | Numerical Data'!$1:$1048576,_xlfn.XMATCH($C12,'Talnagögn | Numerical Data'!$B:$B),_xlfn.XMATCH($B$6,'Talnagögn | Numerical Data'!$1:$1))/INDEX('Talnagögn | Numerical Data'!$1:$1048576,_xlfn.XMATCH($A12,'Talnagögn | Numerical Data'!$A:$A),_xlfn.XMATCH($B$2,'Talnagögn | Numerical Data'!$1:$1))-1</f>
        <v>-0.71620135657310868</v>
      </c>
      <c r="AA12" s="994" cm="1">
        <f t="array" ref="AA12">INDEX('Talnagögn | Numerical Data'!$1:$1048576,_xlfn.XMATCH($C12,'Talnagögn | Numerical Data'!$B:$B),_xlfn.XMATCH($B$5,'Talnagögn | Numerical Data'!$1:$1))-INDEX('Talnagögn | Numerical Data'!$1:$1048576,_xlfn.XMATCH($A12,'Talnagögn | Numerical Data'!$A:$A),_xlfn.XMATCH($B$3,'Talnagögn | Numerical Data'!$1:$1))</f>
        <v>-164.51018651766495</v>
      </c>
      <c r="AB12" s="995"/>
      <c r="AC12" s="363" cm="1">
        <f t="array" ref="AC12">INDEX('Talnagögn | Numerical Data'!$1:$1048576,_xlfn.XMATCH($C12,'Talnagögn | Numerical Data'!$B:$B),_xlfn.XMATCH($B$5,'Talnagögn | Numerical Data'!$1:$1))/INDEX('Talnagögn | Numerical Data'!$1:$1048576,_xlfn.XMATCH($A12,'Talnagögn | Numerical Data'!$A:$A),_xlfn.XMATCH($B$3,'Talnagögn | Numerical Data'!$1:$1))-1</f>
        <v>-0.5316124819859579</v>
      </c>
      <c r="AD12" s="631"/>
      <c r="AE12" s="359"/>
      <c r="AG12" s="316" t="str">
        <f>'Talnagögn | Numerical Data'!$E$9</f>
        <v>Waste</v>
      </c>
      <c r="AH12" s="994" cm="1">
        <f t="array" ref="AH12">INDEX('Talnagögn | Numerical Data'!$1:$1048576,_xlfn.XMATCH($A12,'Talnagögn | Numerical Data'!$A:$A),_xlfn.XMATCH($A$2,'Talnagögn | Numerical Data'!$1:$1))</f>
        <v>233.17458725375354</v>
      </c>
      <c r="AI12" s="995"/>
      <c r="AJ12" s="317">
        <f>$F12/$F$13</f>
        <v>1.8460416571963751E-2</v>
      </c>
      <c r="AK12" s="994" cm="1">
        <f t="array" ref="AK12">INDEX('Talnagögn | Numerical Data'!$1:$1048576,_xlfn.XMATCH($A12,'Talnagögn | Numerical Data'!$A:$A),_xlfn.XMATCH($A$2,'Talnagögn | Numerical Data'!$1:$1))-INDEX('Talnagögn | Numerical Data'!$1:$1048576,_xlfn.XMATCH($A12,'Talnagögn | Numerical Data'!$A:$A),_xlfn.XMATCH($B$4,'Talnagögn | Numerical Data'!$1:$1))</f>
        <v>-13.359158480900049</v>
      </c>
      <c r="AL12" s="995"/>
      <c r="AM12" s="257" cm="1">
        <f t="array" ref="AM12">INDEX('Talnagögn | Numerical Data'!$1:$1048576,_xlfn.XMATCH($A12,'Talnagögn | Numerical Data'!$A:$A),_xlfn.XMATCH($A$2,'Talnagögn | Numerical Data'!$1:$1))/INDEX('Talnagögn | Numerical Data'!$1:$1048576,_xlfn.XMATCH($A12,'Talnagögn | Numerical Data'!$A:$A),_xlfn.XMATCH($B$4,'Talnagögn | Numerical Data'!$1:$1))-1</f>
        <v>-5.4187950785766326E-2</v>
      </c>
      <c r="AN12" s="994" cm="1">
        <f t="array" ref="AN12">INDEX('Talnagögn | Numerical Data'!$1:$1048576,_xlfn.XMATCH($A12,'Talnagögn | Numerical Data'!$A:$A),_xlfn.XMATCH($A$2,'Talnagögn | Numerical Data'!$1:$1))-INDEX('Talnagögn | Numerical Data'!$1:$1048576,_xlfn.XMATCH($A12,'Talnagögn | Numerical Data'!$A:$A),_xlfn.XMATCH($B$3,'Talnagögn | Numerical Data'!$1:$1))</f>
        <v>-76.280499096175959</v>
      </c>
      <c r="AO12" s="995"/>
      <c r="AP12" s="318" cm="1">
        <f t="array" ref="AP12">INDEX('Talnagögn | Numerical Data'!$1:$1048576,_xlfn.XMATCH($A12,'Talnagögn | Numerical Data'!$A:$A),_xlfn.XMATCH($A$2,'Talnagögn | Numerical Data'!$1:$1))/INDEX('Talnagögn | Numerical Data'!$1:$1048576,_xlfn.XMATCH($A12,'Talnagögn | Numerical Data'!$A:$A),_xlfn.XMATCH($B$3,'Talnagögn | Numerical Data'!$1:$1))-1</f>
        <v>-0.24649941933712005</v>
      </c>
      <c r="AQ12" s="994" cm="1">
        <f t="array" ref="AQ12">INDEX('Talnagögn | Numerical Data'!$1:$1048576,_xlfn.XMATCH($A12,'Talnagögn | Numerical Data'!$A:$A),_xlfn.XMATCH($A$2,'Talnagögn | Numerical Data'!$1:$1))-INDEX('Talnagögn | Numerical Data'!$1:$1048576,_xlfn.XMATCH($A12,'Talnagögn | Numerical Data'!$A:$A),_xlfn.XMATCH($B$2,'Talnagögn | Numerical Data'!$1:$1))</f>
        <v>25.693451904575966</v>
      </c>
      <c r="AR12" s="995"/>
      <c r="AS12" s="259" cm="1">
        <f t="array" ref="AS12">INDEX('Talnagögn | Numerical Data'!$1:$1048576,_xlfn.XMATCH($A12,'Talnagögn | Numerical Data'!$A:$A),_xlfn.XMATCH($A$2,'Talnagögn | Numerical Data'!$1:$1))/INDEX('Talnagögn | Numerical Data'!$1:$1048576,_xlfn.XMATCH($A12,'Talnagögn | Numerical Data'!$A:$A),_xlfn.XMATCH($B$2,'Talnagögn | Numerical Data'!$1:$1))-1</f>
        <v>0.12383512294424026</v>
      </c>
      <c r="AT12" s="994" cm="1">
        <f t="array" ref="AT12">INDEX('Talnagögn | Numerical Data'!$1:$1048576,_xlfn.XMATCH($B12,'Talnagögn | Numerical Data'!$B:$B),_xlfn.XMATCH($B$6,'Talnagögn | Numerical Data'!$1:$1))-INDEX('Talnagögn | Numerical Data'!$1:$1048576,_xlfn.XMATCH($A12,'Talnagögn | Numerical Data'!$A:$A),_xlfn.XMATCH($B$2,'Talnagögn | Numerical Data'!$1:$1))</f>
        <v>-131.44918344676222</v>
      </c>
      <c r="AU12" s="995"/>
      <c r="AV12" s="362" cm="1">
        <f t="array" ref="AV12">INDEX('Talnagögn | Numerical Data'!$1:$1048576,_xlfn.XMATCH($B12,'Talnagögn | Numerical Data'!$B:$B),_xlfn.XMATCH($B$6,'Talnagögn | Numerical Data'!$1:$1))/INDEX('Talnagögn | Numerical Data'!$1:$1048576,_xlfn.XMATCH($A12,'Talnagögn | Numerical Data'!$A:$A),_xlfn.XMATCH($B$2,'Talnagögn | Numerical Data'!$1:$1))-1</f>
        <v>-0.63354763904458888</v>
      </c>
      <c r="AW12" s="994" cm="1">
        <f t="array" ref="AW12">INDEX('Talnagögn | Numerical Data'!$1:$1048576,_xlfn.XMATCH($B12,'Talnagögn | Numerical Data'!$B:$B),_xlfn.XMATCH($B$5,'Talnagögn | Numerical Data'!$1:$1))-INDEX('Talnagögn | Numerical Data'!$1:$1048576,_xlfn.XMATCH($A12,'Talnagögn | Numerical Data'!$A:$A),_xlfn.XMATCH($B$3,'Talnagögn | Numerical Data'!$1:$1))</f>
        <v>-161.07651829053796</v>
      </c>
      <c r="AX12" s="995"/>
      <c r="AY12" s="362" cm="1">
        <f t="array" ref="AY12">INDEX('Talnagögn | Numerical Data'!$1:$1048576,_xlfn.XMATCH($B12,'Talnagögn | Numerical Data'!$B:$B),_xlfn.XMATCH($B$5,'Talnagögn | Numerical Data'!$1:$1))/INDEX('Talnagögn | Numerical Data'!$1:$1048576,_xlfn.XMATCH($A12,'Talnagögn | Numerical Data'!$A:$A),_xlfn.XMATCH($B$3,'Talnagögn | Numerical Data'!$1:$1))-1</f>
        <v>-0.52051662873103932</v>
      </c>
      <c r="AZ12" s="994" cm="1">
        <f t="array" ref="AZ12">INDEX('Talnagögn | Numerical Data'!$1:$1048576,_xlfn.XMATCH($C12,'Talnagögn | Numerical Data'!$B:$B),_xlfn.XMATCH($B$6,'Talnagögn | Numerical Data'!$1:$1))-INDEX('Talnagögn | Numerical Data'!$1:$1048576,_xlfn.XMATCH($A12,'Talnagögn | Numerical Data'!$A:$A),_xlfn.XMATCH($B$2,'Talnagögn | Numerical Data'!$1:$1))</f>
        <v>-148.59827060040976</v>
      </c>
      <c r="BA12" s="995"/>
      <c r="BB12" s="362" cm="1">
        <f t="array" ref="BB12">INDEX('Talnagögn | Numerical Data'!$1:$1048576,_xlfn.XMATCH($C12,'Talnagögn | Numerical Data'!$B:$B),_xlfn.XMATCH($B$6,'Talnagögn | Numerical Data'!$1:$1))/INDEX('Talnagögn | Numerical Data'!$1:$1048576,_xlfn.XMATCH($A12,'Talnagögn | Numerical Data'!$A:$A),_xlfn.XMATCH($B$2,'Talnagögn | Numerical Data'!$1:$1))-1</f>
        <v>-0.71620135657310868</v>
      </c>
      <c r="BC12" s="994" cm="1">
        <f t="array" ref="BC12">INDEX('Talnagögn | Numerical Data'!$1:$1048576,_xlfn.XMATCH($C12,'Talnagögn | Numerical Data'!$B:$B),_xlfn.XMATCH($B$5,'Talnagögn | Numerical Data'!$1:$1))-INDEX('Talnagögn | Numerical Data'!$1:$1048576,_xlfn.XMATCH($A12,'Talnagögn | Numerical Data'!$A:$A),_xlfn.XMATCH($B$3,'Talnagögn | Numerical Data'!$1:$1))</f>
        <v>-164.51018651766495</v>
      </c>
      <c r="BD12" s="995"/>
      <c r="BE12" s="363" cm="1">
        <f t="array" ref="BE12">INDEX('Talnagögn | Numerical Data'!$1:$1048576,_xlfn.XMATCH($C12,'Talnagögn | Numerical Data'!$B:$B),_xlfn.XMATCH($B$5,'Talnagögn | Numerical Data'!$1:$1))/INDEX('Talnagögn | Numerical Data'!$1:$1048576,_xlfn.XMATCH($A12,'Talnagögn | Numerical Data'!$A:$A),_xlfn.XMATCH($B$3,'Talnagögn | Numerical Data'!$1:$1))-1</f>
        <v>-0.5316124819859579</v>
      </c>
    </row>
    <row r="13" spans="1:57" ht="21" customHeight="1" x14ac:dyDescent="0.4">
      <c r="A13" s="9" t="s">
        <v>47</v>
      </c>
      <c r="B13" s="9" t="s">
        <v>334</v>
      </c>
      <c r="C13" s="9" t="s">
        <v>341</v>
      </c>
      <c r="D13" s="337" t="s">
        <v>48</v>
      </c>
      <c r="E13" s="260" t="s">
        <v>218</v>
      </c>
      <c r="F13" s="996" cm="1">
        <f t="array" ref="F13">INDEX('Talnagögn | Numerical Data'!$1:$1048576,_xlfn.XMATCH($A13,'Talnagögn | Numerical Data'!$A:$A),_xlfn.XMATCH($A$2,'Talnagögn | Numerical Data'!$1:$1))</f>
        <v>12631.05771989355</v>
      </c>
      <c r="G13" s="997"/>
      <c r="H13" s="340">
        <f>SUM($H$8:$H$12)</f>
        <v>1</v>
      </c>
      <c r="I13" s="996" cm="1">
        <f t="array" ref="I13">INDEX('Talnagögn | Numerical Data'!$1:$1048576,_xlfn.XMATCH($A13,'Talnagögn | Numerical Data'!$A:$A),_xlfn.XMATCH($A$2,'Talnagögn | Numerical Data'!$1:$1))-INDEX('Talnagögn | Numerical Data'!$1:$1048576,_xlfn.XMATCH($A13,'Talnagögn | Numerical Data'!$A:$A),_xlfn.XMATCH($B$4,'Talnagögn | Numerical Data'!$1:$1))</f>
        <v>-136.35800851382737</v>
      </c>
      <c r="J13" s="997"/>
      <c r="K13" s="341" cm="1">
        <f t="array" ref="K13">INDEX('Talnagögn | Numerical Data'!$1:$1048576,_xlfn.XMATCH($A13,'Talnagögn | Numerical Data'!$A:$A),_xlfn.XMATCH($A$2,'Talnagögn | Numerical Data'!$1:$1))/INDEX('Talnagögn | Numerical Data'!$1:$1048576,_xlfn.XMATCH($A13,'Talnagögn | Numerical Data'!$A:$A),_xlfn.XMATCH($B$4,'Talnagögn | Numerical Data'!$1:$1))-1</f>
        <v>-1.0680157317226824E-2</v>
      </c>
      <c r="L13" s="996" cm="1">
        <f t="array" ref="L13">INDEX('Talnagögn | Numerical Data'!$1:$1048576,_xlfn.XMATCH($A13,'Talnagögn | Numerical Data'!$A:$A),_xlfn.XMATCH($A$2,'Talnagögn | Numerical Data'!$1:$1))-INDEX('Talnagögn | Numerical Data'!$1:$1048576,_xlfn.XMATCH($A13,'Talnagögn | Numerical Data'!$A:$A),_xlfn.XMATCH($B$3,'Talnagögn | Numerical Data'!$1:$1))</f>
        <v>410.47651506869624</v>
      </c>
      <c r="M13" s="997"/>
      <c r="N13" s="341" cm="1">
        <f t="array" ref="N13">INDEX('Talnagögn | Numerical Data'!$1:$1048576,_xlfn.XMATCH($A13,'Talnagögn | Numerical Data'!$A:$A),_xlfn.XMATCH($A$2,'Talnagögn | Numerical Data'!$1:$1))/INDEX('Talnagögn | Numerical Data'!$1:$1048576,_xlfn.XMATCH($A13,'Talnagögn | Numerical Data'!$A:$A),_xlfn.XMATCH($B$3,'Talnagögn | Numerical Data'!$1:$1))-1</f>
        <v>3.3588951964627967E-2</v>
      </c>
      <c r="O13" s="996" cm="1">
        <f t="array" ref="O13">INDEX('Talnagögn | Numerical Data'!$1:$1048576,_xlfn.XMATCH($A13,'Talnagögn | Numerical Data'!$A:$A),_xlfn.XMATCH($A$2,'Talnagögn | Numerical Data'!$1:$1))-INDEX('Talnagögn | Numerical Data'!$1:$1048576,_xlfn.XMATCH($A13,'Talnagögn | Numerical Data'!$A:$A),_xlfn.XMATCH($B$2,'Talnagögn | Numerical Data'!$1:$1))</f>
        <v>781.44377614709992</v>
      </c>
      <c r="P13" s="997"/>
      <c r="Q13" s="342" cm="1">
        <f t="array" ref="Q13">INDEX('Talnagögn | Numerical Data'!$1:$1048576,_xlfn.XMATCH($A13,'Talnagögn | Numerical Data'!$A:$A),_xlfn.XMATCH($A$2,'Talnagögn | Numerical Data'!$1:$1))/INDEX('Talnagögn | Numerical Data'!$1:$1048576,_xlfn.XMATCH($A13,'Talnagögn | Numerical Data'!$A:$A),_xlfn.XMATCH($B$2,'Talnagögn | Numerical Data'!$1:$1))-1</f>
        <v>6.5946770912270969E-2</v>
      </c>
      <c r="R13" s="996" cm="1">
        <f t="array" ref="R13">INDEX('Talnagögn | Numerical Data'!$1:$1048576,_xlfn.XMATCH($B13,'Talnagögn | Numerical Data'!$B:$B),_xlfn.XMATCH($B$6,'Talnagögn | Numerical Data'!$1:$1))-INDEX('Talnagögn | Numerical Data'!$1:$1048576,_xlfn.XMATCH($A13,'Talnagögn | Numerical Data'!$A:$A),_xlfn.XMATCH($B$2,'Talnagögn | Numerical Data'!$1:$1))</f>
        <v>-2669.4489171842633</v>
      </c>
      <c r="S13" s="997"/>
      <c r="T13" s="340" cm="1">
        <f t="array" ref="T13">INDEX('Talnagögn | Numerical Data'!$1:$1048576,_xlfn.XMATCH($B13,'Talnagögn | Numerical Data'!$B:$B),_xlfn.XMATCH($B$6,'Talnagögn | Numerical Data'!$1:$1))/INDEX('Talnagögn | Numerical Data'!$1:$1048576,_xlfn.XMATCH($A13,'Talnagögn | Numerical Data'!$A:$A),_xlfn.XMATCH($B$2,'Talnagögn | Numerical Data'!$1:$1))-1</f>
        <v>-0.22527729003298425</v>
      </c>
      <c r="U13" s="1032" cm="1">
        <f t="array" ref="U13">INDEX('Talnagögn | Numerical Data'!$1:$1048576,_xlfn.XMATCH($B13,'Talnagögn | Numerical Data'!$B:$B),_xlfn.XMATCH($B$5,'Talnagögn | Numerical Data'!$1:$1))-INDEX('Talnagögn | Numerical Data'!$1:$1048576,_xlfn.XMATCH($A13,'Talnagögn | Numerical Data'!$A:$A),_xlfn.XMATCH($B$3,'Talnagögn | Numerical Data'!$1:$1))</f>
        <v>2.8558541642050841</v>
      </c>
      <c r="V13" s="1033"/>
      <c r="W13" s="536" cm="1">
        <f t="array" ref="W13">INDEX('Talnagögn | Numerical Data'!$1:$1048576,_xlfn.XMATCH($B13,'Talnagögn | Numerical Data'!$B:$B),_xlfn.XMATCH($B$5,'Talnagögn | Numerical Data'!$1:$1))/INDEX('Talnagögn | Numerical Data'!$1:$1048576,_xlfn.XMATCH($A13,'Talnagögn | Numerical Data'!$A:$A),_xlfn.XMATCH($B$3,'Talnagögn | Numerical Data'!$1:$1))-1</f>
        <v>2.3369217194657566E-4</v>
      </c>
      <c r="X13" s="996" cm="1">
        <f t="array" ref="X13">INDEX('Talnagögn | Numerical Data'!$1:$1048576,_xlfn.XMATCH($C13,'Talnagögn | Numerical Data'!$B:$B),_xlfn.XMATCH($B$6,'Talnagögn | Numerical Data'!$1:$1))-INDEX('Talnagögn | Numerical Data'!$1:$1048576,_xlfn.XMATCH($A13,'Talnagögn | Numerical Data'!$A:$A),_xlfn.XMATCH($B$2,'Talnagögn | Numerical Data'!$1:$1))</f>
        <v>-2711.6541971733004</v>
      </c>
      <c r="Y13" s="997"/>
      <c r="Z13" s="340" cm="1">
        <f t="array" ref="Z13">INDEX('Talnagögn | Numerical Data'!$1:$1048576,_xlfn.XMATCH($C13,'Talnagögn | Numerical Data'!$B:$B),_xlfn.XMATCH($B$6,'Talnagögn | Numerical Data'!$1:$1))/INDEX('Talnagögn | Numerical Data'!$1:$1048576,_xlfn.XMATCH($A13,'Talnagögn | Numerical Data'!$A:$A),_xlfn.XMATCH($B$2,'Talnagögn | Numerical Data'!$1:$1))-1</f>
        <v>-0.22883903307283326</v>
      </c>
      <c r="AA13" s="996" cm="1">
        <f t="array" ref="AA13">INDEX('Talnagögn | Numerical Data'!$1:$1048576,_xlfn.XMATCH($C13,'Talnagögn | Numerical Data'!$B:$B),_xlfn.XMATCH($B$5,'Talnagögn | Numerical Data'!$1:$1))-INDEX('Talnagögn | Numerical Data'!$1:$1048576,_xlfn.XMATCH($A13,'Talnagögn | Numerical Data'!$A:$A),_xlfn.XMATCH($B$3,'Talnagögn | Numerical Data'!$1:$1))</f>
        <v>-233.48916823289073</v>
      </c>
      <c r="AB13" s="997"/>
      <c r="AC13" s="537" cm="1">
        <f t="array" ref="AC13">INDEX('Talnagögn | Numerical Data'!$1:$1048576,_xlfn.XMATCH($C13,'Talnagögn | Numerical Data'!$B:$B),_xlfn.XMATCH($B$5,'Talnagögn | Numerical Data'!$1:$1))/INDEX('Talnagögn | Numerical Data'!$1:$1048576,_xlfn.XMATCH($A13,'Talnagögn | Numerical Data'!$A:$A),_xlfn.XMATCH($B$3,'Talnagögn | Numerical Data'!$1:$1))-1</f>
        <v>-1.9106224517431825E-2</v>
      </c>
      <c r="AE13" s="359"/>
      <c r="AG13" s="260" t="s">
        <v>183</v>
      </c>
      <c r="AH13" s="996" cm="1">
        <f t="array" ref="AH13">INDEX('Talnagögn | Numerical Data'!$1:$1048576,_xlfn.XMATCH($A13,'Talnagögn | Numerical Data'!$A:$A),_xlfn.XMATCH($A$2,'Talnagögn | Numerical Data'!$1:$1))</f>
        <v>12631.05771989355</v>
      </c>
      <c r="AI13" s="997"/>
      <c r="AJ13" s="340">
        <f>SUM($H$8:$H$12)</f>
        <v>1</v>
      </c>
      <c r="AK13" s="996" cm="1">
        <f t="array" ref="AK13">INDEX('Talnagögn | Numerical Data'!$1:$1048576,_xlfn.XMATCH($A13,'Talnagögn | Numerical Data'!$A:$A),_xlfn.XMATCH($A$2,'Talnagögn | Numerical Data'!$1:$1))-INDEX('Talnagögn | Numerical Data'!$1:$1048576,_xlfn.XMATCH($A13,'Talnagögn | Numerical Data'!$A:$A),_xlfn.XMATCH($B$4,'Talnagögn | Numerical Data'!$1:$1))</f>
        <v>-136.35800851382737</v>
      </c>
      <c r="AL13" s="997"/>
      <c r="AM13" s="341" cm="1">
        <f t="array" ref="AM13">INDEX('Talnagögn | Numerical Data'!$1:$1048576,_xlfn.XMATCH($A13,'Talnagögn | Numerical Data'!$A:$A),_xlfn.XMATCH($A$2,'Talnagögn | Numerical Data'!$1:$1))/INDEX('Talnagögn | Numerical Data'!$1:$1048576,_xlfn.XMATCH($A13,'Talnagögn | Numerical Data'!$A:$A),_xlfn.XMATCH($B$4,'Talnagögn | Numerical Data'!$1:$1))-1</f>
        <v>-1.0680157317226824E-2</v>
      </c>
      <c r="AN13" s="996" cm="1">
        <f t="array" ref="AN13">INDEX('Talnagögn | Numerical Data'!$1:$1048576,_xlfn.XMATCH($A13,'Talnagögn | Numerical Data'!$A:$A),_xlfn.XMATCH($A$2,'Talnagögn | Numerical Data'!$1:$1))-INDEX('Talnagögn | Numerical Data'!$1:$1048576,_xlfn.XMATCH($A13,'Talnagögn | Numerical Data'!$A:$A),_xlfn.XMATCH($B$3,'Talnagögn | Numerical Data'!$1:$1))</f>
        <v>410.47651506869624</v>
      </c>
      <c r="AO13" s="997"/>
      <c r="AP13" s="341" cm="1">
        <f t="array" ref="AP13">INDEX('Talnagögn | Numerical Data'!$1:$1048576,_xlfn.XMATCH($A13,'Talnagögn | Numerical Data'!$A:$A),_xlfn.XMATCH($A$2,'Talnagögn | Numerical Data'!$1:$1))/INDEX('Talnagögn | Numerical Data'!$1:$1048576,_xlfn.XMATCH($A13,'Talnagögn | Numerical Data'!$A:$A),_xlfn.XMATCH($B$3,'Talnagögn | Numerical Data'!$1:$1))-1</f>
        <v>3.3588951964627967E-2</v>
      </c>
      <c r="AQ13" s="996" cm="1">
        <f t="array" ref="AQ13">INDEX('Talnagögn | Numerical Data'!$1:$1048576,_xlfn.XMATCH($A13,'Talnagögn | Numerical Data'!$A:$A),_xlfn.XMATCH($A$2,'Talnagögn | Numerical Data'!$1:$1))-INDEX('Talnagögn | Numerical Data'!$1:$1048576,_xlfn.XMATCH($A13,'Talnagögn | Numerical Data'!$A:$A),_xlfn.XMATCH($B$2,'Talnagögn | Numerical Data'!$1:$1))</f>
        <v>781.44377614709992</v>
      </c>
      <c r="AR13" s="997"/>
      <c r="AS13" s="342" cm="1">
        <f t="array" ref="AS13">INDEX('Talnagögn | Numerical Data'!$1:$1048576,_xlfn.XMATCH($A13,'Talnagögn | Numerical Data'!$A:$A),_xlfn.XMATCH($A$2,'Talnagögn | Numerical Data'!$1:$1))/INDEX('Talnagögn | Numerical Data'!$1:$1048576,_xlfn.XMATCH($A13,'Talnagögn | Numerical Data'!$A:$A),_xlfn.XMATCH($B$2,'Talnagögn | Numerical Data'!$1:$1))-1</f>
        <v>6.5946770912270969E-2</v>
      </c>
      <c r="AT13" s="996" cm="1">
        <f t="array" ref="AT13">INDEX('Talnagögn | Numerical Data'!$1:$1048576,_xlfn.XMATCH($B13,'Talnagögn | Numerical Data'!$B:$B),_xlfn.XMATCH($B$6,'Talnagögn | Numerical Data'!$1:$1))-INDEX('Talnagögn | Numerical Data'!$1:$1048576,_xlfn.XMATCH($A13,'Talnagögn | Numerical Data'!$A:$A),_xlfn.XMATCH($B$2,'Talnagögn | Numerical Data'!$1:$1))</f>
        <v>-2669.4489171842633</v>
      </c>
      <c r="AU13" s="997"/>
      <c r="AV13" s="340" cm="1">
        <f t="array" ref="AV13">INDEX('Talnagögn | Numerical Data'!$1:$1048576,_xlfn.XMATCH($B13,'Talnagögn | Numerical Data'!$B:$B),_xlfn.XMATCH($B$6,'Talnagögn | Numerical Data'!$1:$1))/INDEX('Talnagögn | Numerical Data'!$1:$1048576,_xlfn.XMATCH($A13,'Talnagögn | Numerical Data'!$A:$A),_xlfn.XMATCH($B$2,'Talnagögn | Numerical Data'!$1:$1))-1</f>
        <v>-0.22527729003298425</v>
      </c>
      <c r="AW13" s="1032" cm="1">
        <f t="array" ref="AW13">INDEX('Talnagögn | Numerical Data'!$1:$1048576,_xlfn.XMATCH($B13,'Talnagögn | Numerical Data'!$B:$B),_xlfn.XMATCH($B$5,'Talnagögn | Numerical Data'!$1:$1))-INDEX('Talnagögn | Numerical Data'!$1:$1048576,_xlfn.XMATCH($A13,'Talnagögn | Numerical Data'!$A:$A),_xlfn.XMATCH($B$3,'Talnagögn | Numerical Data'!$1:$1))</f>
        <v>2.8558541642050841</v>
      </c>
      <c r="AX13" s="1033"/>
      <c r="AY13" s="536" cm="1">
        <f t="array" ref="AY13">INDEX('Talnagögn | Numerical Data'!$1:$1048576,_xlfn.XMATCH($B13,'Talnagögn | Numerical Data'!$B:$B),_xlfn.XMATCH($B$5,'Talnagögn | Numerical Data'!$1:$1))/INDEX('Talnagögn | Numerical Data'!$1:$1048576,_xlfn.XMATCH($A13,'Talnagögn | Numerical Data'!$A:$A),_xlfn.XMATCH($B$3,'Talnagögn | Numerical Data'!$1:$1))-1</f>
        <v>2.3369217194657566E-4</v>
      </c>
      <c r="AZ13" s="996" cm="1">
        <f t="array" ref="AZ13">INDEX('Talnagögn | Numerical Data'!$1:$1048576,_xlfn.XMATCH($C13,'Talnagögn | Numerical Data'!$B:$B),_xlfn.XMATCH($B$6,'Talnagögn | Numerical Data'!$1:$1))-INDEX('Talnagögn | Numerical Data'!$1:$1048576,_xlfn.XMATCH($A13,'Talnagögn | Numerical Data'!$A:$A),_xlfn.XMATCH($B$2,'Talnagögn | Numerical Data'!$1:$1))</f>
        <v>-2711.6541971733004</v>
      </c>
      <c r="BA13" s="997"/>
      <c r="BB13" s="340" cm="1">
        <f t="array" ref="BB13">INDEX('Talnagögn | Numerical Data'!$1:$1048576,_xlfn.XMATCH($C13,'Talnagögn | Numerical Data'!$B:$B),_xlfn.XMATCH($B$6,'Talnagögn | Numerical Data'!$1:$1))/INDEX('Talnagögn | Numerical Data'!$1:$1048576,_xlfn.XMATCH($A13,'Talnagögn | Numerical Data'!$A:$A),_xlfn.XMATCH($B$2,'Talnagögn | Numerical Data'!$1:$1))-1</f>
        <v>-0.22883903307283326</v>
      </c>
      <c r="BC13" s="996" cm="1">
        <f t="array" ref="BC13">INDEX('Talnagögn | Numerical Data'!$1:$1048576,_xlfn.XMATCH($C13,'Talnagögn | Numerical Data'!$B:$B),_xlfn.XMATCH($B$5,'Talnagögn | Numerical Data'!$1:$1))-INDEX('Talnagögn | Numerical Data'!$1:$1048576,_xlfn.XMATCH($A13,'Talnagögn | Numerical Data'!$A:$A),_xlfn.XMATCH($B$3,'Talnagögn | Numerical Data'!$1:$1))</f>
        <v>-233.48916823289073</v>
      </c>
      <c r="BD13" s="997"/>
      <c r="BE13" s="537" cm="1">
        <f t="array" ref="BE13">INDEX('Talnagögn | Numerical Data'!$1:$1048576,_xlfn.XMATCH($C13,'Talnagögn | Numerical Data'!$B:$B),_xlfn.XMATCH($B$5,'Talnagögn | Numerical Data'!$1:$1))/INDEX('Talnagögn | Numerical Data'!$1:$1048576,_xlfn.XMATCH($A13,'Talnagögn | Numerical Data'!$A:$A),_xlfn.XMATCH($B$3,'Talnagögn | Numerical Data'!$1:$1))-1</f>
        <v>-1.9106224517431825E-2</v>
      </c>
    </row>
    <row r="14" spans="1:57" x14ac:dyDescent="0.4">
      <c r="B14" s="591" t="s">
        <v>48</v>
      </c>
      <c r="D14" s="337" t="s">
        <v>48</v>
      </c>
      <c r="E14" s="343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72"/>
      <c r="S14" s="273"/>
      <c r="T14" s="273"/>
      <c r="U14" s="273"/>
      <c r="V14" s="273"/>
      <c r="W14" s="273"/>
      <c r="X14" s="273"/>
      <c r="Y14" s="273"/>
      <c r="Z14" s="273"/>
      <c r="AA14" s="273"/>
      <c r="AB14" s="275"/>
      <c r="AC14" s="42"/>
      <c r="AD14" s="542"/>
    </row>
    <row r="15" spans="1:57" s="42" customFormat="1" x14ac:dyDescent="0.4">
      <c r="A15" s="128"/>
      <c r="B15" s="591" t="s">
        <v>48</v>
      </c>
      <c r="C15" s="591"/>
      <c r="D15" s="337" t="s">
        <v>48</v>
      </c>
      <c r="E15" s="343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72"/>
      <c r="S15" s="273"/>
      <c r="T15" s="273"/>
      <c r="U15" s="273"/>
      <c r="V15" s="273"/>
      <c r="W15" s="273"/>
      <c r="X15" s="273"/>
      <c r="Y15" s="273"/>
      <c r="Z15" s="273"/>
      <c r="AA15" s="273"/>
      <c r="AB15" s="275"/>
      <c r="AD15" s="542"/>
    </row>
    <row r="16" spans="1:57" s="42" customFormat="1" ht="21.6" customHeight="1" x14ac:dyDescent="0.4">
      <c r="A16" s="128"/>
      <c r="B16" s="591" t="s">
        <v>48</v>
      </c>
      <c r="C16" s="591"/>
      <c r="D16" s="337" t="s">
        <v>48</v>
      </c>
      <c r="E16" s="1198" t="s">
        <v>432</v>
      </c>
      <c r="F16" s="1034" t="str">
        <f>$F$4</f>
        <v>SÖGULEG LOSUN</v>
      </c>
      <c r="G16" s="935"/>
      <c r="H16" s="935"/>
      <c r="I16" s="935"/>
      <c r="J16" s="935"/>
      <c r="K16" s="935"/>
      <c r="L16" s="935"/>
      <c r="M16" s="935"/>
      <c r="N16" s="935"/>
      <c r="O16" s="935"/>
      <c r="P16" s="935"/>
      <c r="Q16" s="1035"/>
      <c r="R16" s="1026" t="str">
        <f>$R$4</f>
        <v>FRAMREIKNUÐ LOSUN</v>
      </c>
      <c r="S16" s="932"/>
      <c r="T16" s="932"/>
      <c r="U16" s="932"/>
      <c r="V16" s="932"/>
      <c r="W16" s="932"/>
      <c r="X16" s="932"/>
      <c r="Y16" s="932"/>
      <c r="Z16" s="932"/>
      <c r="AA16" s="932"/>
      <c r="AB16" s="932"/>
      <c r="AC16" s="932"/>
      <c r="AD16" s="542"/>
      <c r="AG16" s="1198" t="s">
        <v>433</v>
      </c>
      <c r="AH16" s="1034" t="s">
        <v>174</v>
      </c>
      <c r="AI16" s="935"/>
      <c r="AJ16" s="935"/>
      <c r="AK16" s="935"/>
      <c r="AL16" s="935"/>
      <c r="AM16" s="935"/>
      <c r="AN16" s="935"/>
      <c r="AO16" s="935"/>
      <c r="AP16" s="935"/>
      <c r="AQ16" s="935"/>
      <c r="AR16" s="935"/>
      <c r="AS16" s="935"/>
      <c r="AT16" s="1026" t="s">
        <v>426</v>
      </c>
      <c r="AU16" s="932"/>
      <c r="AV16" s="932"/>
      <c r="AW16" s="932"/>
      <c r="AX16" s="932"/>
      <c r="AY16" s="932"/>
      <c r="AZ16" s="932"/>
      <c r="BA16" s="932"/>
      <c r="BB16" s="932"/>
      <c r="BC16" s="932"/>
      <c r="BD16" s="932"/>
      <c r="BE16" s="932"/>
    </row>
    <row r="17" spans="1:57" s="42" customFormat="1" ht="21.6" customHeight="1" x14ac:dyDescent="0.4">
      <c r="A17" s="128"/>
      <c r="B17" s="591"/>
      <c r="C17" s="591"/>
      <c r="D17" s="337"/>
      <c r="E17" s="1198"/>
      <c r="F17" s="1010" t="str">
        <f>$F$5</f>
        <v>Losun árið 2023 í samanburði við losun fyrri ára</v>
      </c>
      <c r="G17" s="1011"/>
      <c r="H17" s="1011"/>
      <c r="I17" s="1011"/>
      <c r="J17" s="1011"/>
      <c r="K17" s="1011"/>
      <c r="L17" s="1011"/>
      <c r="M17" s="1011"/>
      <c r="N17" s="1011"/>
      <c r="O17" s="1011"/>
      <c r="P17" s="1011"/>
      <c r="Q17" s="1012"/>
      <c r="R17" s="1013" t="str">
        <f>$R$5</f>
        <v>Sviðsmynd með núgildandi aðgerðum</v>
      </c>
      <c r="S17" s="1014"/>
      <c r="T17" s="1014"/>
      <c r="U17" s="1014"/>
      <c r="V17" s="1014"/>
      <c r="W17" s="1015"/>
      <c r="X17" s="1013" t="str">
        <f>$X$5</f>
        <v>Sviðsmynd með viðbótaraðgerðum</v>
      </c>
      <c r="Y17" s="1014"/>
      <c r="Z17" s="1014"/>
      <c r="AA17" s="1014"/>
      <c r="AB17" s="1014"/>
      <c r="AC17" s="1014"/>
      <c r="AD17" s="542"/>
      <c r="AG17" s="1198"/>
      <c r="AH17" s="1034" t="str">
        <f>$AH$5</f>
        <v>Emissions in 2023 compared to emissions in previous years</v>
      </c>
      <c r="AI17" s="935"/>
      <c r="AJ17" s="935"/>
      <c r="AK17" s="935"/>
      <c r="AL17" s="935"/>
      <c r="AM17" s="935"/>
      <c r="AN17" s="935"/>
      <c r="AO17" s="935"/>
      <c r="AP17" s="935"/>
      <c r="AQ17" s="935"/>
      <c r="AR17" s="935"/>
      <c r="AS17" s="935"/>
      <c r="AT17" s="1013" t="str">
        <f>$AT$5</f>
        <v>Scenario: With Existing Measures</v>
      </c>
      <c r="AU17" s="1014"/>
      <c r="AV17" s="1014"/>
      <c r="AW17" s="1014"/>
      <c r="AX17" s="1014"/>
      <c r="AY17" s="1015"/>
      <c r="AZ17" s="1013" t="str">
        <f>$AZ$5</f>
        <v>Scenario: With Additional Measures</v>
      </c>
      <c r="BA17" s="1014"/>
      <c r="BB17" s="1014"/>
      <c r="BC17" s="1014"/>
      <c r="BD17" s="1014"/>
      <c r="BE17" s="1014"/>
    </row>
    <row r="18" spans="1:57" s="42" customFormat="1" ht="33" customHeight="1" x14ac:dyDescent="0.4">
      <c r="A18" s="128"/>
      <c r="B18" s="591" t="s">
        <v>48</v>
      </c>
      <c r="C18" s="591"/>
      <c r="D18" s="337" t="s">
        <v>48</v>
      </c>
      <c r="E18" s="1198"/>
      <c r="F18" s="937" t="str">
        <f>$F$6</f>
        <v>Losun 2023</v>
      </c>
      <c r="G18" s="947"/>
      <c r="H18" s="948"/>
      <c r="I18" s="937" t="str">
        <f>$I$6</f>
        <v>Breyting frá 2022</v>
      </c>
      <c r="J18" s="947"/>
      <c r="K18" s="948"/>
      <c r="L18" s="937" t="str">
        <f>$L$6</f>
        <v>Breyting frá 2005</v>
      </c>
      <c r="M18" s="947"/>
      <c r="N18" s="948"/>
      <c r="O18" s="937" t="str">
        <f>$O$6</f>
        <v>Breyting frá 1990</v>
      </c>
      <c r="P18" s="947"/>
      <c r="Q18" s="948"/>
      <c r="R18" s="951" t="str">
        <f>$R$6</f>
        <v>Breyting milli
1990 og 2055</v>
      </c>
      <c r="S18" s="952"/>
      <c r="T18" s="950"/>
      <c r="U18" s="951" t="str">
        <f>$U$6</f>
        <v>Breyting milli
2005 og 2030</v>
      </c>
      <c r="V18" s="952"/>
      <c r="W18" s="950"/>
      <c r="X18" s="951" t="str">
        <f>$X$6</f>
        <v>Breyting milli
1990 og 2055</v>
      </c>
      <c r="Y18" s="952"/>
      <c r="Z18" s="950"/>
      <c r="AA18" s="951" t="str">
        <f>$AA$6</f>
        <v>Breyting milli
2005 og 2030</v>
      </c>
      <c r="AB18" s="952"/>
      <c r="AC18" s="952"/>
      <c r="AD18" s="542"/>
      <c r="AG18" s="1198"/>
      <c r="AH18" s="937" t="str">
        <f>$AH$6</f>
        <v>Emissions in 2023</v>
      </c>
      <c r="AI18" s="947"/>
      <c r="AJ18" s="948"/>
      <c r="AK18" s="947" t="str">
        <f>$AK$6</f>
        <v>Change from 2022</v>
      </c>
      <c r="AL18" s="947"/>
      <c r="AM18" s="948"/>
      <c r="AN18" s="947" t="str">
        <f>$AN$6</f>
        <v>Change from 2005</v>
      </c>
      <c r="AO18" s="947"/>
      <c r="AP18" s="948"/>
      <c r="AQ18" s="937" t="str">
        <f>$AQ$6</f>
        <v>Change from 1990</v>
      </c>
      <c r="AR18" s="947"/>
      <c r="AS18" s="947"/>
      <c r="AT18" s="951" t="str">
        <f>$AT$6</f>
        <v>Change between 1990 and 2055</v>
      </c>
      <c r="AU18" s="952"/>
      <c r="AV18" s="950"/>
      <c r="AW18" s="951" t="str">
        <f>$AW$6</f>
        <v>Change between 2005 and 2030</v>
      </c>
      <c r="AX18" s="952"/>
      <c r="AY18" s="952"/>
      <c r="AZ18" s="951" t="str">
        <f>$AT$6</f>
        <v>Change between 1990 and 2055</v>
      </c>
      <c r="BA18" s="952"/>
      <c r="BB18" s="950"/>
      <c r="BC18" s="951" t="str">
        <f>$AW$6</f>
        <v>Change between 2005 and 2030</v>
      </c>
      <c r="BD18" s="952"/>
      <c r="BE18" s="952"/>
    </row>
    <row r="19" spans="1:57" ht="24" customHeight="1" x14ac:dyDescent="0.4">
      <c r="B19" s="591" t="s">
        <v>48</v>
      </c>
      <c r="D19" s="283" t="s">
        <v>48</v>
      </c>
      <c r="E19" s="1198"/>
      <c r="F19" s="1055" t="str">
        <f>$F$7</f>
        <v>Þús. tonn CO₂-íg.</v>
      </c>
      <c r="G19" s="1056"/>
      <c r="H19" s="578" t="s">
        <v>4</v>
      </c>
      <c r="I19" s="1055" t="str">
        <f>$F$7</f>
        <v>Þús. tonn CO₂-íg.</v>
      </c>
      <c r="J19" s="1056"/>
      <c r="K19" s="578" t="s">
        <v>4</v>
      </c>
      <c r="L19" s="1055" t="str">
        <f>$F$7</f>
        <v>Þús. tonn CO₂-íg.</v>
      </c>
      <c r="M19" s="1056"/>
      <c r="N19" s="578" t="s">
        <v>4</v>
      </c>
      <c r="O19" s="1055" t="str">
        <f>$F$7</f>
        <v>Þús. tonn CO₂-íg.</v>
      </c>
      <c r="P19" s="1056"/>
      <c r="Q19" s="578" t="s">
        <v>4</v>
      </c>
      <c r="R19" s="1007" t="str">
        <f>$F$7</f>
        <v>Þús. tonn CO₂-íg.</v>
      </c>
      <c r="S19" s="1007"/>
      <c r="T19" s="243" t="s">
        <v>4</v>
      </c>
      <c r="U19" s="1007" t="str">
        <f>$F$7</f>
        <v>Þús. tonn CO₂-íg.</v>
      </c>
      <c r="V19" s="1007"/>
      <c r="W19" s="243" t="s">
        <v>4</v>
      </c>
      <c r="X19" s="1007" t="str">
        <f>$F$7</f>
        <v>Þús. tonn CO₂-íg.</v>
      </c>
      <c r="Y19" s="1007"/>
      <c r="Z19" s="243" t="s">
        <v>4</v>
      </c>
      <c r="AA19" s="1007" t="str">
        <f>$F$7</f>
        <v>Þús. tonn CO₂-íg.</v>
      </c>
      <c r="AB19" s="1007"/>
      <c r="AC19" s="244" t="s">
        <v>4</v>
      </c>
      <c r="AG19" s="1198"/>
      <c r="AH19" s="1056" t="s">
        <v>306</v>
      </c>
      <c r="AI19" s="1056"/>
      <c r="AJ19" s="578" t="s">
        <v>4</v>
      </c>
      <c r="AK19" s="1056" t="s">
        <v>306</v>
      </c>
      <c r="AL19" s="1056"/>
      <c r="AM19" s="578" t="s">
        <v>4</v>
      </c>
      <c r="AN19" s="1056" t="s">
        <v>306</v>
      </c>
      <c r="AO19" s="1056"/>
      <c r="AP19" s="578" t="s">
        <v>4</v>
      </c>
      <c r="AQ19" s="1056" t="s">
        <v>306</v>
      </c>
      <c r="AR19" s="1056"/>
      <c r="AS19" s="578" t="s">
        <v>4</v>
      </c>
      <c r="AT19" s="1007" t="s">
        <v>306</v>
      </c>
      <c r="AU19" s="1007"/>
      <c r="AV19" s="243" t="s">
        <v>4</v>
      </c>
      <c r="AW19" s="1007" t="s">
        <v>306</v>
      </c>
      <c r="AX19" s="1007"/>
      <c r="AY19" s="243" t="s">
        <v>4</v>
      </c>
      <c r="AZ19" s="1007" t="s">
        <v>306</v>
      </c>
      <c r="BA19" s="1007"/>
      <c r="BB19" s="243" t="s">
        <v>4</v>
      </c>
      <c r="BC19" s="1007" t="s">
        <v>306</v>
      </c>
      <c r="BD19" s="1007"/>
      <c r="BE19" s="244" t="s">
        <v>4</v>
      </c>
    </row>
    <row r="20" spans="1:57" s="42" customFormat="1" ht="21" customHeight="1" x14ac:dyDescent="0.4">
      <c r="A20" s="9" t="s">
        <v>42</v>
      </c>
      <c r="B20" s="9" t="s">
        <v>329</v>
      </c>
      <c r="C20" s="9" t="s">
        <v>336</v>
      </c>
      <c r="D20" s="337" t="s">
        <v>48</v>
      </c>
      <c r="E20" s="309" t="s">
        <v>3</v>
      </c>
      <c r="F20" s="991" cm="1">
        <f t="array" ref="F20">INDEX('Talnagögn | Numerical Data'!$1:$1048576,_xlfn.XMATCH($A20,'Talnagögn | Numerical Data'!$A:$A),_xlfn.XMATCH($A$2,'Talnagögn | Numerical Data'!$1:$1))</f>
        <v>1774.4954056364502</v>
      </c>
      <c r="G20" s="991"/>
      <c r="H20" s="292">
        <f>$F20/$F$24</f>
        <v>0.38193662943548073</v>
      </c>
      <c r="I20" s="1157" cm="1">
        <f t="array" ref="I20">INDEX('Talnagögn | Numerical Data'!$1:$1048576,_xlfn.XMATCH($A20,'Talnagögn | Numerical Data'!$A:$A),_xlfn.XMATCH($A$2,'Talnagögn | Numerical Data'!$1:$1))-INDEX('Talnagögn | Numerical Data'!$1:$1048576,_xlfn.XMATCH($A20,'Talnagögn | Numerical Data'!$A:$A),_xlfn.XMATCH($B$4,'Talnagögn | Numerical Data'!$1:$1))</f>
        <v>-32.552283983826555</v>
      </c>
      <c r="J20" s="1157"/>
      <c r="K20" s="288" cm="1">
        <f t="array" ref="K20">INDEX('Talnagögn | Numerical Data'!$1:$1048576,_xlfn.XMATCH($A20,'Talnagögn | Numerical Data'!$A:$A),_xlfn.XMATCH($A$2,'Talnagögn | Numerical Data'!$1:$1))/INDEX('Talnagögn | Numerical Data'!$1:$1048576,_xlfn.XMATCH($A20,'Talnagögn | Numerical Data'!$A:$A),_xlfn.XMATCH($B$4,'Talnagögn | Numerical Data'!$1:$1))-1</f>
        <v>-1.801407022670598E-2</v>
      </c>
      <c r="L20" s="991" cm="1">
        <f t="array" ref="L20">INDEX('Talnagögn | Numerical Data'!$1:$1048576,_xlfn.XMATCH($A20,'Talnagögn | Numerical Data'!$A:$A),_xlfn.XMATCH($A$2,'Talnagögn | Numerical Data'!$1:$1))-INDEX('Talnagögn | Numerical Data'!$1:$1048576,_xlfn.XMATCH($A20,'Talnagögn | Numerical Data'!$A:$A),_xlfn.XMATCH($B$3,'Talnagögn | Numerical Data'!$1:$1))</f>
        <v>-384.01256358446585</v>
      </c>
      <c r="M20" s="991"/>
      <c r="N20" s="315" cm="1">
        <f t="array" ref="N20">INDEX('Talnagögn | Numerical Data'!$1:$1048576,_xlfn.XMATCH($A20,'Talnagögn | Numerical Data'!$A:$A),_xlfn.XMATCH($A$2,'Talnagögn | Numerical Data'!$1:$1))/INDEX('Talnagögn | Numerical Data'!$1:$1048576,_xlfn.XMATCH($A20,'Talnagögn | Numerical Data'!$A:$A),_xlfn.XMATCH($B$3,'Talnagögn | Numerical Data'!$1:$1))-1</f>
        <v>-0.17790648404373044</v>
      </c>
      <c r="O20" s="990" cm="1">
        <f t="array" ref="O20">INDEX('Talnagögn | Numerical Data'!$1:$1048576,_xlfn.XMATCH($A20,'Talnagögn | Numerical Data'!$A:$A),_xlfn.XMATCH($A$2,'Talnagögn | Numerical Data'!$1:$1))-INDEX('Talnagögn | Numerical Data'!$1:$1048576,_xlfn.XMATCH($A20,'Talnagögn | Numerical Data'!$A:$A),_xlfn.XMATCH($B$2,'Talnagögn | Numerical Data'!$1:$1))</f>
        <v>-66.059763060203295</v>
      </c>
      <c r="P20" s="991"/>
      <c r="Q20" s="288" cm="1">
        <f t="array" ref="Q20">INDEX('Talnagögn | Numerical Data'!$1:$1048576,_xlfn.XMATCH($A20,'Talnagögn | Numerical Data'!$A:$A),_xlfn.XMATCH($A$2,'Talnagögn | Numerical Data'!$1:$1))/INDEX('Talnagögn | Numerical Data'!$1:$1048576,_xlfn.XMATCH($A20,'Talnagögn | Numerical Data'!$A:$A),_xlfn.XMATCH($B$2,'Talnagögn | Numerical Data'!$1:$1))-1</f>
        <v>-3.5891215967724599E-2</v>
      </c>
      <c r="R20" s="989" cm="1">
        <f t="array" ref="R20">INDEX('Talnagögn | Numerical Data'!$1:$1048576,_xlfn.XMATCH($B20,'Talnagögn | Numerical Data'!$B:$B),_xlfn.XMATCH($B$6,'Talnagögn | Numerical Data'!$1:$1))-INDEX('Talnagögn | Numerical Data'!$1:$1048576,_xlfn.XMATCH($A20,'Talnagögn | Numerical Data'!$A:$A),_xlfn.XMATCH($B$2,'Talnagögn | Numerical Data'!$1:$1))</f>
        <v>-1559.1967462849329</v>
      </c>
      <c r="S20" s="989"/>
      <c r="T20" s="292" cm="1">
        <f t="array" ref="T20">INDEX('Talnagögn | Numerical Data'!$1:$1048576,_xlfn.XMATCH($B20,'Talnagögn | Numerical Data'!$B:$B),_xlfn.XMATCH($B$6,'Talnagögn | Numerical Data'!$1:$1))/INDEX('Talnagögn | Numerical Data'!$1:$1048576,_xlfn.XMATCH($A20,'Talnagögn | Numerical Data'!$A:$A),_xlfn.XMATCH($B$2,'Talnagögn | Numerical Data'!$1:$1))-1</f>
        <v>-0.84713393697893991</v>
      </c>
      <c r="U20" s="989" cm="1">
        <f t="array" ref="U20">INDEX('Talnagögn | Numerical Data'!$1:$1048576,_xlfn.XMATCH($B20,'Talnagögn | Numerical Data'!$B:$B),_xlfn.XMATCH($B$5,'Talnagögn | Numerical Data'!$1:$1))-INDEX('Talnagögn | Numerical Data'!$1:$1048576,_xlfn.XMATCH($A20,'Talnagögn | Numerical Data'!$A:$A),_xlfn.XMATCH($B$3,'Talnagögn | Numerical Data'!$1:$1))</f>
        <v>-499.27972966390007</v>
      </c>
      <c r="V20" s="989"/>
      <c r="W20" s="292" cm="1">
        <f t="array" ref="W20">INDEX('Talnagögn | Numerical Data'!$1:$1048576,_xlfn.XMATCH($B20,'Talnagögn | Numerical Data'!$B:$B),_xlfn.XMATCH($B$5,'Talnagögn | Numerical Data'!$1:$1))/INDEX('Talnagögn | Numerical Data'!$1:$1048576,_xlfn.XMATCH($A20,'Talnagögn | Numerical Data'!$A:$A),_xlfn.XMATCH($B$3,'Talnagögn | Numerical Data'!$1:$1))-1</f>
        <v>-0.23130780000970219</v>
      </c>
      <c r="X20" s="989" cm="1">
        <f t="array" ref="X20">INDEX('Talnagögn | Numerical Data'!$1:$1048576,_xlfn.XMATCH($C20,'Talnagögn | Numerical Data'!$B:$B),_xlfn.XMATCH($B$6,'Talnagögn | Numerical Data'!$1:$1))-INDEX('Talnagögn | Numerical Data'!$1:$1048576,_xlfn.XMATCH($A20,'Talnagögn | Numerical Data'!$A:$A),_xlfn.XMATCH($B$2,'Talnagögn | Numerical Data'!$1:$1))</f>
        <v>-1570.2246251855097</v>
      </c>
      <c r="Y20" s="989"/>
      <c r="Z20" s="292" cm="1">
        <f t="array" ref="Z20">INDEX('Talnagögn | Numerical Data'!$1:$1048576,_xlfn.XMATCH($C20,'Talnagögn | Numerical Data'!$B:$B),_xlfn.XMATCH($B$6,'Talnagögn | Numerical Data'!$1:$1))/INDEX('Talnagögn | Numerical Data'!$1:$1048576,_xlfn.XMATCH($A20,'Talnagögn | Numerical Data'!$A:$A),_xlfn.XMATCH($B$2,'Talnagögn | Numerical Data'!$1:$1))-1</f>
        <v>-0.853125541625263</v>
      </c>
      <c r="AA20" s="989" cm="1">
        <f t="array" ref="AA20">INDEX('Talnagögn | Numerical Data'!$1:$1048576,_xlfn.XMATCH($C20,'Talnagögn | Numerical Data'!$B:$B),_xlfn.XMATCH($B$5,'Talnagögn | Numerical Data'!$1:$1))-INDEX('Talnagögn | Numerical Data'!$1:$1048576,_xlfn.XMATCH($A20,'Talnagögn | Numerical Data'!$A:$A),_xlfn.XMATCH($B$3,'Talnagögn | Numerical Data'!$1:$1))</f>
        <v>-717.26832921108803</v>
      </c>
      <c r="AB20" s="989"/>
      <c r="AC20" s="287" cm="1">
        <f t="array" ref="AC20">INDEX('Talnagögn | Numerical Data'!$1:$1048576,_xlfn.XMATCH($C20,'Talnagögn | Numerical Data'!$B:$B),_xlfn.XMATCH($B$5,'Talnagögn | Numerical Data'!$1:$1))/INDEX('Talnagögn | Numerical Data'!$1:$1048576,_xlfn.XMATCH($A20,'Talnagögn | Numerical Data'!$A:$A),_xlfn.XMATCH($B$3,'Talnagögn | Numerical Data'!$1:$1))-1</f>
        <v>-0.33229820757621586</v>
      </c>
      <c r="AD20" s="631"/>
      <c r="AG20" s="309" t="str">
        <f>'Talnagögn | Numerical Data'!$E$5</f>
        <v>Energy</v>
      </c>
      <c r="AH20" s="991" cm="1">
        <f t="array" ref="AH20">INDEX('Talnagögn | Numerical Data'!$1:$1048576,_xlfn.XMATCH($A20,'Talnagögn | Numerical Data'!$A:$A),_xlfn.XMATCH($A$2,'Talnagögn | Numerical Data'!$1:$1))</f>
        <v>1774.4954056364502</v>
      </c>
      <c r="AI20" s="991"/>
      <c r="AJ20" s="292">
        <f>$F20/$F$24</f>
        <v>0.38193662943548073</v>
      </c>
      <c r="AK20" s="1157" cm="1">
        <f t="array" ref="AK20">INDEX('Talnagögn | Numerical Data'!$1:$1048576,_xlfn.XMATCH($A20,'Talnagögn | Numerical Data'!$A:$A),_xlfn.XMATCH($A$2,'Talnagögn | Numerical Data'!$1:$1))-INDEX('Talnagögn | Numerical Data'!$1:$1048576,_xlfn.XMATCH($A20,'Talnagögn | Numerical Data'!$A:$A),_xlfn.XMATCH($B$4,'Talnagögn | Numerical Data'!$1:$1))</f>
        <v>-32.552283983826555</v>
      </c>
      <c r="AL20" s="1157"/>
      <c r="AM20" s="288" cm="1">
        <f t="array" ref="AM20">INDEX('Talnagögn | Numerical Data'!$1:$1048576,_xlfn.XMATCH($A20,'Talnagögn | Numerical Data'!$A:$A),_xlfn.XMATCH($A$2,'Talnagögn | Numerical Data'!$1:$1))/INDEX('Talnagögn | Numerical Data'!$1:$1048576,_xlfn.XMATCH($A20,'Talnagögn | Numerical Data'!$A:$A),_xlfn.XMATCH($B$4,'Talnagögn | Numerical Data'!$1:$1))-1</f>
        <v>-1.801407022670598E-2</v>
      </c>
      <c r="AN20" s="991" cm="1">
        <f t="array" ref="AN20">INDEX('Talnagögn | Numerical Data'!$1:$1048576,_xlfn.XMATCH($A20,'Talnagögn | Numerical Data'!$A:$A),_xlfn.XMATCH($A$2,'Talnagögn | Numerical Data'!$1:$1))-INDEX('Talnagögn | Numerical Data'!$1:$1048576,_xlfn.XMATCH($A20,'Talnagögn | Numerical Data'!$A:$A),_xlfn.XMATCH($B$3,'Talnagögn | Numerical Data'!$1:$1))</f>
        <v>-384.01256358446585</v>
      </c>
      <c r="AO20" s="991"/>
      <c r="AP20" s="315" cm="1">
        <f t="array" ref="AP20">INDEX('Talnagögn | Numerical Data'!$1:$1048576,_xlfn.XMATCH($A20,'Talnagögn | Numerical Data'!$A:$A),_xlfn.XMATCH($A$2,'Talnagögn | Numerical Data'!$1:$1))/INDEX('Talnagögn | Numerical Data'!$1:$1048576,_xlfn.XMATCH($A20,'Talnagögn | Numerical Data'!$A:$A),_xlfn.XMATCH($B$3,'Talnagögn | Numerical Data'!$1:$1))-1</f>
        <v>-0.17790648404373044</v>
      </c>
      <c r="AQ20" s="990" cm="1">
        <f t="array" ref="AQ20">INDEX('Talnagögn | Numerical Data'!$1:$1048576,_xlfn.XMATCH($A20,'Talnagögn | Numerical Data'!$A:$A),_xlfn.XMATCH($A$2,'Talnagögn | Numerical Data'!$1:$1))-INDEX('Talnagögn | Numerical Data'!$1:$1048576,_xlfn.XMATCH($A20,'Talnagögn | Numerical Data'!$A:$A),_xlfn.XMATCH($B$2,'Talnagögn | Numerical Data'!$1:$1))</f>
        <v>-66.059763060203295</v>
      </c>
      <c r="AR20" s="991"/>
      <c r="AS20" s="288" cm="1">
        <f t="array" ref="AS20">INDEX('Talnagögn | Numerical Data'!$1:$1048576,_xlfn.XMATCH($A20,'Talnagögn | Numerical Data'!$A:$A),_xlfn.XMATCH($A$2,'Talnagögn | Numerical Data'!$1:$1))/INDEX('Talnagögn | Numerical Data'!$1:$1048576,_xlfn.XMATCH($A20,'Talnagögn | Numerical Data'!$A:$A),_xlfn.XMATCH($B$2,'Talnagögn | Numerical Data'!$1:$1))-1</f>
        <v>-3.5891215967724599E-2</v>
      </c>
      <c r="AT20" s="989" cm="1">
        <f t="array" ref="AT20">INDEX('Talnagögn | Numerical Data'!$1:$1048576,_xlfn.XMATCH($B20,'Talnagögn | Numerical Data'!$B:$B),_xlfn.XMATCH($B$6,'Talnagögn | Numerical Data'!$1:$1))-INDEX('Talnagögn | Numerical Data'!$1:$1048576,_xlfn.XMATCH($A20,'Talnagögn | Numerical Data'!$A:$A),_xlfn.XMATCH($B$2,'Talnagögn | Numerical Data'!$1:$1))</f>
        <v>-1559.1967462849329</v>
      </c>
      <c r="AU20" s="989"/>
      <c r="AV20" s="292" cm="1">
        <f t="array" ref="AV20">INDEX('Talnagögn | Numerical Data'!$1:$1048576,_xlfn.XMATCH($B20,'Talnagögn | Numerical Data'!$B:$B),_xlfn.XMATCH($B$6,'Talnagögn | Numerical Data'!$1:$1))/INDEX('Talnagögn | Numerical Data'!$1:$1048576,_xlfn.XMATCH($A20,'Talnagögn | Numerical Data'!$A:$A),_xlfn.XMATCH($B$2,'Talnagögn | Numerical Data'!$1:$1))-1</f>
        <v>-0.84713393697893991</v>
      </c>
      <c r="AW20" s="989" cm="1">
        <f t="array" ref="AW20">INDEX('Talnagögn | Numerical Data'!$1:$1048576,_xlfn.XMATCH($B20,'Talnagögn | Numerical Data'!$B:$B),_xlfn.XMATCH($B$5,'Talnagögn | Numerical Data'!$1:$1))-INDEX('Talnagögn | Numerical Data'!$1:$1048576,_xlfn.XMATCH($A20,'Talnagögn | Numerical Data'!$A:$A),_xlfn.XMATCH($B$3,'Talnagögn | Numerical Data'!$1:$1))</f>
        <v>-499.27972966390007</v>
      </c>
      <c r="AX20" s="989"/>
      <c r="AY20" s="292" cm="1">
        <f t="array" ref="AY20">INDEX('Talnagögn | Numerical Data'!$1:$1048576,_xlfn.XMATCH($B20,'Talnagögn | Numerical Data'!$B:$B),_xlfn.XMATCH($B$5,'Talnagögn | Numerical Data'!$1:$1))/INDEX('Talnagögn | Numerical Data'!$1:$1048576,_xlfn.XMATCH($A20,'Talnagögn | Numerical Data'!$A:$A),_xlfn.XMATCH($B$3,'Talnagögn | Numerical Data'!$1:$1))-1</f>
        <v>-0.23130780000970219</v>
      </c>
      <c r="AZ20" s="989" cm="1">
        <f t="array" ref="AZ20">INDEX('Talnagögn | Numerical Data'!$1:$1048576,_xlfn.XMATCH($C20,'Talnagögn | Numerical Data'!$B:$B),_xlfn.XMATCH($B$6,'Talnagögn | Numerical Data'!$1:$1))-INDEX('Talnagögn | Numerical Data'!$1:$1048576,_xlfn.XMATCH($A20,'Talnagögn | Numerical Data'!$A:$A),_xlfn.XMATCH($B$2,'Talnagögn | Numerical Data'!$1:$1))</f>
        <v>-1570.2246251855097</v>
      </c>
      <c r="BA20" s="989"/>
      <c r="BB20" s="292" cm="1">
        <f t="array" ref="BB20">INDEX('Talnagögn | Numerical Data'!$1:$1048576,_xlfn.XMATCH($C20,'Talnagögn | Numerical Data'!$B:$B),_xlfn.XMATCH($B$6,'Talnagögn | Numerical Data'!$1:$1))/INDEX('Talnagögn | Numerical Data'!$1:$1048576,_xlfn.XMATCH($A20,'Talnagögn | Numerical Data'!$A:$A),_xlfn.XMATCH($B$2,'Talnagögn | Numerical Data'!$1:$1))-1</f>
        <v>-0.853125541625263</v>
      </c>
      <c r="BC20" s="989" cm="1">
        <f t="array" ref="BC20">INDEX('Talnagögn | Numerical Data'!$1:$1048576,_xlfn.XMATCH($C20,'Talnagögn | Numerical Data'!$B:$B),_xlfn.XMATCH($B$5,'Talnagögn | Numerical Data'!$1:$1))-INDEX('Talnagögn | Numerical Data'!$1:$1048576,_xlfn.XMATCH($A20,'Talnagögn | Numerical Data'!$A:$A),_xlfn.XMATCH($B$3,'Talnagögn | Numerical Data'!$1:$1))</f>
        <v>-717.26832921108803</v>
      </c>
      <c r="BD20" s="989"/>
      <c r="BE20" s="287" cm="1">
        <f t="array" ref="BE20">INDEX('Talnagögn | Numerical Data'!$1:$1048576,_xlfn.XMATCH($C20,'Talnagögn | Numerical Data'!$B:$B),_xlfn.XMATCH($B$5,'Talnagögn | Numerical Data'!$1:$1))/INDEX('Talnagögn | Numerical Data'!$1:$1048576,_xlfn.XMATCH($A20,'Talnagögn | Numerical Data'!$A:$A),_xlfn.XMATCH($B$3,'Talnagögn | Numerical Data'!$1:$1))-1</f>
        <v>-0.33229820757621586</v>
      </c>
    </row>
    <row r="21" spans="1:57" ht="21" customHeight="1" x14ac:dyDescent="0.4">
      <c r="A21" s="9" t="s">
        <v>43</v>
      </c>
      <c r="B21" s="9" t="s">
        <v>330</v>
      </c>
      <c r="C21" s="9" t="s">
        <v>337</v>
      </c>
      <c r="D21" s="337" t="s">
        <v>48</v>
      </c>
      <c r="E21" s="309" t="s">
        <v>216</v>
      </c>
      <c r="F21" s="990" cm="1">
        <f t="array" ref="F21">INDEX('Talnagögn | Numerical Data'!$1:$1048576,_xlfn.XMATCH($A21,'Talnagögn | Numerical Data'!$A:$A),_xlfn.XMATCH($A$2,'Talnagögn | Numerical Data'!$1:$1))</f>
        <v>1945.9962754246219</v>
      </c>
      <c r="G21" s="991"/>
      <c r="H21" s="292">
        <f>$F21/$F$24</f>
        <v>0.41884991979627156</v>
      </c>
      <c r="I21" s="990" cm="1">
        <f t="array" ref="I21">INDEX('Talnagögn | Numerical Data'!$1:$1048576,_xlfn.XMATCH($A21,'Talnagögn | Numerical Data'!$A:$A),_xlfn.XMATCH($A$2,'Talnagögn | Numerical Data'!$1:$1))-INDEX('Talnagögn | Numerical Data'!$1:$1048576,_xlfn.XMATCH($A21,'Talnagögn | Numerical Data'!$A:$A),_xlfn.XMATCH($B$4,'Talnagögn | Numerical Data'!$1:$1))</f>
        <v>-70.167350858161626</v>
      </c>
      <c r="J21" s="991"/>
      <c r="K21" s="288" cm="1">
        <f t="array" ref="K21">INDEX('Talnagögn | Numerical Data'!$1:$1048576,_xlfn.XMATCH($A21,'Talnagögn | Numerical Data'!$A:$A),_xlfn.XMATCH($A$2,'Talnagögn | Numerical Data'!$1:$1))/INDEX('Talnagögn | Numerical Data'!$1:$1048576,_xlfn.XMATCH($A21,'Talnagögn | Numerical Data'!$A:$A),_xlfn.XMATCH($B$4,'Talnagögn | Numerical Data'!$1:$1))-1</f>
        <v>-3.4802408863773504E-2</v>
      </c>
      <c r="L21" s="990" cm="1">
        <f t="array" ref="L21">INDEX('Talnagögn | Numerical Data'!$1:$1048576,_xlfn.XMATCH($A21,'Talnagögn | Numerical Data'!$A:$A),_xlfn.XMATCH($A$2,'Talnagögn | Numerical Data'!$1:$1))-INDEX('Talnagögn | Numerical Data'!$1:$1048576,_xlfn.XMATCH($A21,'Talnagögn | Numerical Data'!$A:$A),_xlfn.XMATCH($B$3,'Talnagögn | Numerical Data'!$1:$1))</f>
        <v>996.01300839665078</v>
      </c>
      <c r="M21" s="991"/>
      <c r="N21" s="315" cm="1">
        <f t="array" ref="N21">INDEX('Talnagögn | Numerical Data'!$1:$1048576,_xlfn.XMATCH($A21,'Talnagögn | Numerical Data'!$A:$A),_xlfn.XMATCH($A$2,'Talnagögn | Numerical Data'!$1:$1))/INDEX('Talnagögn | Numerical Data'!$1:$1048576,_xlfn.XMATCH($A21,'Talnagögn | Numerical Data'!$A:$A),_xlfn.XMATCH($B$3,'Talnagögn | Numerical Data'!$1:$1))-1</f>
        <v>1.0484532127736146</v>
      </c>
      <c r="O21" s="990" cm="1">
        <f t="array" ref="O21">INDEX('Talnagögn | Numerical Data'!$1:$1048576,_xlfn.XMATCH($A21,'Talnagögn | Numerical Data'!$A:$A),_xlfn.XMATCH($A$2,'Talnagögn | Numerical Data'!$1:$1))-INDEX('Talnagögn | Numerical Data'!$1:$1048576,_xlfn.XMATCH($A21,'Talnagögn | Numerical Data'!$A:$A),_xlfn.XMATCH($B$2,'Talnagögn | Numerical Data'!$1:$1))</f>
        <v>1043.6999997026019</v>
      </c>
      <c r="P21" s="991"/>
      <c r="Q21" s="338" cm="1">
        <f t="array" ref="Q21">INDEX('Talnagögn | Numerical Data'!$1:$1048576,_xlfn.XMATCH($A21,'Talnagögn | Numerical Data'!$A:$A),_xlfn.XMATCH($A$2,'Talnagögn | Numerical Data'!$1:$1))/INDEX('Talnagögn | Numerical Data'!$1:$1048576,_xlfn.XMATCH($A21,'Talnagögn | Numerical Data'!$A:$A),_xlfn.XMATCH($B$2,'Talnagögn | Numerical Data'!$1:$1))-1</f>
        <v>1.1567154024518498</v>
      </c>
      <c r="R21" s="990" cm="1">
        <f t="array" ref="R21">INDEX('Talnagögn | Numerical Data'!$1:$1048576,_xlfn.XMATCH($B21,'Talnagögn | Numerical Data'!$B:$B),_xlfn.XMATCH($B$6,'Talnagögn | Numerical Data'!$1:$1))-INDEX('Talnagögn | Numerical Data'!$1:$1048576,_xlfn.XMATCH($A21,'Talnagögn | Numerical Data'!$A:$A),_xlfn.XMATCH($B$2,'Talnagögn | Numerical Data'!$1:$1))</f>
        <v>982.93800026265274</v>
      </c>
      <c r="S21" s="991"/>
      <c r="T21" s="292" cm="1">
        <f t="array" ref="T21">INDEX('Talnagögn | Numerical Data'!$1:$1048576,_xlfn.XMATCH($B21,'Talnagögn | Numerical Data'!$B:$B),_xlfn.XMATCH($B$6,'Talnagögn | Numerical Data'!$1:$1))/INDEX('Talnagögn | Numerical Data'!$1:$1048576,_xlfn.XMATCH($A21,'Talnagögn | Numerical Data'!$A:$A),_xlfn.XMATCH($B$2,'Talnagögn | Numerical Data'!$1:$1))-1</f>
        <v>1.089373886062095</v>
      </c>
      <c r="U21" s="990" cm="1">
        <f t="array" ref="U21">INDEX('Talnagögn | Numerical Data'!$1:$1048576,_xlfn.XMATCH($B21,'Talnagögn | Numerical Data'!$B:$B),_xlfn.XMATCH($B$5,'Talnagögn | Numerical Data'!$1:$1))-INDEX('Talnagögn | Numerical Data'!$1:$1048576,_xlfn.XMATCH($A21,'Talnagögn | Numerical Data'!$A:$A),_xlfn.XMATCH($B$3,'Talnagögn | Numerical Data'!$1:$1))</f>
        <v>959.60774079120279</v>
      </c>
      <c r="V21" s="991"/>
      <c r="W21" s="292" cm="1">
        <f t="array" ref="W21">INDEX('Talnagögn | Numerical Data'!$1:$1048576,_xlfn.XMATCH($B21,'Talnagögn | Numerical Data'!$B:$B),_xlfn.XMATCH($B$5,'Talnagögn | Numerical Data'!$1:$1))/INDEX('Talnagögn | Numerical Data'!$1:$1048576,_xlfn.XMATCH($A21,'Talnagögn | Numerical Data'!$A:$A),_xlfn.XMATCH($B$3,'Talnagögn | Numerical Data'!$1:$1))-1</f>
        <v>1.010131203461448</v>
      </c>
      <c r="X21" s="992" cm="1">
        <f t="array" ref="X21">INDEX('Talnagögn | Numerical Data'!$1:$1048576,_xlfn.XMATCH($C21,'Talnagögn | Numerical Data'!$B:$B),_xlfn.XMATCH($B$6,'Talnagögn | Numerical Data'!$1:$1))-INDEX('Talnagögn | Numerical Data'!$1:$1048576,_xlfn.XMATCH($A21,'Talnagögn | Numerical Data'!$A:$A),_xlfn.XMATCH($B$2,'Talnagögn | Numerical Data'!$1:$1))</f>
        <v>982.93800026265274</v>
      </c>
      <c r="Y21" s="993"/>
      <c r="Z21" s="622" cm="1">
        <f t="array" ref="Z21">INDEX('Talnagögn | Numerical Data'!$1:$1048576,_xlfn.XMATCH($C21,'Talnagögn | Numerical Data'!$B:$B),_xlfn.XMATCH($B$6,'Talnagögn | Numerical Data'!$1:$1))/INDEX('Talnagögn | Numerical Data'!$1:$1048576,_xlfn.XMATCH($A21,'Talnagögn | Numerical Data'!$A:$A),_xlfn.XMATCH($B$2,'Talnagögn | Numerical Data'!$1:$1))-1</f>
        <v>1.089373886062095</v>
      </c>
      <c r="AA21" s="992" cm="1">
        <f t="array" ref="AA21">INDEX('Talnagögn | Numerical Data'!$1:$1048576,_xlfn.XMATCH($C21,'Talnagögn | Numerical Data'!$B:$B),_xlfn.XMATCH($B$5,'Talnagögn | Numerical Data'!$1:$1))-INDEX('Talnagögn | Numerical Data'!$1:$1048576,_xlfn.XMATCH($A21,'Talnagögn | Numerical Data'!$A:$A),_xlfn.XMATCH($B$3,'Talnagögn | Numerical Data'!$1:$1))</f>
        <v>959.60774079120279</v>
      </c>
      <c r="AB21" s="993"/>
      <c r="AC21" s="624" cm="1">
        <f t="array" ref="AC21">INDEX('Talnagögn | Numerical Data'!$1:$1048576,_xlfn.XMATCH($C21,'Talnagögn | Numerical Data'!$B:$B),_xlfn.XMATCH($B$5,'Talnagögn | Numerical Data'!$1:$1))/INDEX('Talnagögn | Numerical Data'!$1:$1048576,_xlfn.XMATCH($A21,'Talnagögn | Numerical Data'!$A:$A),_xlfn.XMATCH($B$3,'Talnagögn | Numerical Data'!$1:$1))-1</f>
        <v>1.010131203461448</v>
      </c>
      <c r="AD21" s="631"/>
      <c r="AG21" s="309" t="str">
        <f>'Talnagögn | Numerical Data'!$E$6</f>
        <v>Industrial Processes and Product Use</v>
      </c>
      <c r="AH21" s="990" cm="1">
        <f t="array" ref="AH21">INDEX('Talnagögn | Numerical Data'!$1:$1048576,_xlfn.XMATCH($A21,'Talnagögn | Numerical Data'!$A:$A),_xlfn.XMATCH($A$2,'Talnagögn | Numerical Data'!$1:$1))</f>
        <v>1945.9962754246219</v>
      </c>
      <c r="AI21" s="991"/>
      <c r="AJ21" s="292">
        <f>$F21/$F$24</f>
        <v>0.41884991979627156</v>
      </c>
      <c r="AK21" s="990" cm="1">
        <f t="array" ref="AK21">INDEX('Talnagögn | Numerical Data'!$1:$1048576,_xlfn.XMATCH($A21,'Talnagögn | Numerical Data'!$A:$A),_xlfn.XMATCH($A$2,'Talnagögn | Numerical Data'!$1:$1))-INDEX('Talnagögn | Numerical Data'!$1:$1048576,_xlfn.XMATCH($A21,'Talnagögn | Numerical Data'!$A:$A),_xlfn.XMATCH($B$4,'Talnagögn | Numerical Data'!$1:$1))</f>
        <v>-70.167350858161626</v>
      </c>
      <c r="AL21" s="991"/>
      <c r="AM21" s="288" cm="1">
        <f t="array" ref="AM21">INDEX('Talnagögn | Numerical Data'!$1:$1048576,_xlfn.XMATCH($A21,'Talnagögn | Numerical Data'!$A:$A),_xlfn.XMATCH($A$2,'Talnagögn | Numerical Data'!$1:$1))/INDEX('Talnagögn | Numerical Data'!$1:$1048576,_xlfn.XMATCH($A21,'Talnagögn | Numerical Data'!$A:$A),_xlfn.XMATCH($B$4,'Talnagögn | Numerical Data'!$1:$1))-1</f>
        <v>-3.4802408863773504E-2</v>
      </c>
      <c r="AN21" s="990" cm="1">
        <f t="array" ref="AN21">INDEX('Talnagögn | Numerical Data'!$1:$1048576,_xlfn.XMATCH($A21,'Talnagögn | Numerical Data'!$A:$A),_xlfn.XMATCH($A$2,'Talnagögn | Numerical Data'!$1:$1))-INDEX('Talnagögn | Numerical Data'!$1:$1048576,_xlfn.XMATCH($A21,'Talnagögn | Numerical Data'!$A:$A),_xlfn.XMATCH($B$3,'Talnagögn | Numerical Data'!$1:$1))</f>
        <v>996.01300839665078</v>
      </c>
      <c r="AO21" s="991"/>
      <c r="AP21" s="315" cm="1">
        <f t="array" ref="AP21">INDEX('Talnagögn | Numerical Data'!$1:$1048576,_xlfn.XMATCH($A21,'Talnagögn | Numerical Data'!$A:$A),_xlfn.XMATCH($A$2,'Talnagögn | Numerical Data'!$1:$1))/INDEX('Talnagögn | Numerical Data'!$1:$1048576,_xlfn.XMATCH($A21,'Talnagögn | Numerical Data'!$A:$A),_xlfn.XMATCH($B$3,'Talnagögn | Numerical Data'!$1:$1))-1</f>
        <v>1.0484532127736146</v>
      </c>
      <c r="AQ21" s="990" cm="1">
        <f t="array" ref="AQ21">INDEX('Talnagögn | Numerical Data'!$1:$1048576,_xlfn.XMATCH($A21,'Talnagögn | Numerical Data'!$A:$A),_xlfn.XMATCH($A$2,'Talnagögn | Numerical Data'!$1:$1))-INDEX('Talnagögn | Numerical Data'!$1:$1048576,_xlfn.XMATCH($A21,'Talnagögn | Numerical Data'!$A:$A),_xlfn.XMATCH($B$2,'Talnagögn | Numerical Data'!$1:$1))</f>
        <v>1043.6999997026019</v>
      </c>
      <c r="AR21" s="991"/>
      <c r="AS21" s="338" cm="1">
        <f t="array" ref="AS21">INDEX('Talnagögn | Numerical Data'!$1:$1048576,_xlfn.XMATCH($A21,'Talnagögn | Numerical Data'!$A:$A),_xlfn.XMATCH($A$2,'Talnagögn | Numerical Data'!$1:$1))/INDEX('Talnagögn | Numerical Data'!$1:$1048576,_xlfn.XMATCH($A21,'Talnagögn | Numerical Data'!$A:$A),_xlfn.XMATCH($B$2,'Talnagögn | Numerical Data'!$1:$1))-1</f>
        <v>1.1567154024518498</v>
      </c>
      <c r="AT21" s="990" cm="1">
        <f t="array" ref="AT21">INDEX('Talnagögn | Numerical Data'!$1:$1048576,_xlfn.XMATCH($B21,'Talnagögn | Numerical Data'!$B:$B),_xlfn.XMATCH($B$6,'Talnagögn | Numerical Data'!$1:$1))-INDEX('Talnagögn | Numerical Data'!$1:$1048576,_xlfn.XMATCH($A21,'Talnagögn | Numerical Data'!$A:$A),_xlfn.XMATCH($B$2,'Talnagögn | Numerical Data'!$1:$1))</f>
        <v>982.93800026265274</v>
      </c>
      <c r="AU21" s="991"/>
      <c r="AV21" s="292" cm="1">
        <f t="array" ref="AV21">INDEX('Talnagögn | Numerical Data'!$1:$1048576,_xlfn.XMATCH($B21,'Talnagögn | Numerical Data'!$B:$B),_xlfn.XMATCH($B$6,'Talnagögn | Numerical Data'!$1:$1))/INDEX('Talnagögn | Numerical Data'!$1:$1048576,_xlfn.XMATCH($A21,'Talnagögn | Numerical Data'!$A:$A),_xlfn.XMATCH($B$2,'Talnagögn | Numerical Data'!$1:$1))-1</f>
        <v>1.089373886062095</v>
      </c>
      <c r="AW21" s="990" cm="1">
        <f t="array" ref="AW21">INDEX('Talnagögn | Numerical Data'!$1:$1048576,_xlfn.XMATCH($B21,'Talnagögn | Numerical Data'!$B:$B),_xlfn.XMATCH($B$5,'Talnagögn | Numerical Data'!$1:$1))-INDEX('Talnagögn | Numerical Data'!$1:$1048576,_xlfn.XMATCH($A21,'Talnagögn | Numerical Data'!$A:$A),_xlfn.XMATCH($B$3,'Talnagögn | Numerical Data'!$1:$1))</f>
        <v>959.60774079120279</v>
      </c>
      <c r="AX21" s="991"/>
      <c r="AY21" s="292" cm="1">
        <f t="array" ref="AY21">INDEX('Talnagögn | Numerical Data'!$1:$1048576,_xlfn.XMATCH($B21,'Talnagögn | Numerical Data'!$B:$B),_xlfn.XMATCH($B$5,'Talnagögn | Numerical Data'!$1:$1))/INDEX('Talnagögn | Numerical Data'!$1:$1048576,_xlfn.XMATCH($A21,'Talnagögn | Numerical Data'!$A:$A),_xlfn.XMATCH($B$3,'Talnagögn | Numerical Data'!$1:$1))-1</f>
        <v>1.010131203461448</v>
      </c>
      <c r="AZ21" s="992" cm="1">
        <f t="array" ref="AZ21">INDEX('Talnagögn | Numerical Data'!$1:$1048576,_xlfn.XMATCH($C21,'Talnagögn | Numerical Data'!$B:$B),_xlfn.XMATCH($B$6,'Talnagögn | Numerical Data'!$1:$1))-INDEX('Talnagögn | Numerical Data'!$1:$1048576,_xlfn.XMATCH($A21,'Talnagögn | Numerical Data'!$A:$A),_xlfn.XMATCH($B$2,'Talnagögn | Numerical Data'!$1:$1))</f>
        <v>982.93800026265274</v>
      </c>
      <c r="BA21" s="993"/>
      <c r="BB21" s="622" cm="1">
        <f t="array" ref="BB21">INDEX('Talnagögn | Numerical Data'!$1:$1048576,_xlfn.XMATCH($C21,'Talnagögn | Numerical Data'!$B:$B),_xlfn.XMATCH($B$6,'Talnagögn | Numerical Data'!$1:$1))/INDEX('Talnagögn | Numerical Data'!$1:$1048576,_xlfn.XMATCH($A21,'Talnagögn | Numerical Data'!$A:$A),_xlfn.XMATCH($B$2,'Talnagögn | Numerical Data'!$1:$1))-1</f>
        <v>1.089373886062095</v>
      </c>
      <c r="BC21" s="992" cm="1">
        <f t="array" ref="BC21">INDEX('Talnagögn | Numerical Data'!$1:$1048576,_xlfn.XMATCH($C21,'Talnagögn | Numerical Data'!$B:$B),_xlfn.XMATCH($B$5,'Talnagögn | Numerical Data'!$1:$1))-INDEX('Talnagögn | Numerical Data'!$1:$1048576,_xlfn.XMATCH($A21,'Talnagögn | Numerical Data'!$A:$A),_xlfn.XMATCH($B$3,'Talnagögn | Numerical Data'!$1:$1))</f>
        <v>959.60774079120279</v>
      </c>
      <c r="BD21" s="993"/>
      <c r="BE21" s="624" cm="1">
        <f t="array" ref="BE21">INDEX('Talnagögn | Numerical Data'!$1:$1048576,_xlfn.XMATCH($C21,'Talnagögn | Numerical Data'!$B:$B),_xlfn.XMATCH($B$5,'Talnagögn | Numerical Data'!$1:$1))/INDEX('Talnagögn | Numerical Data'!$1:$1048576,_xlfn.XMATCH($A21,'Talnagögn | Numerical Data'!$A:$A),_xlfn.XMATCH($B$3,'Talnagögn | Numerical Data'!$1:$1))-1</f>
        <v>1.010131203461448</v>
      </c>
    </row>
    <row r="22" spans="1:57" ht="21" customHeight="1" x14ac:dyDescent="0.4">
      <c r="A22" s="9" t="s">
        <v>44</v>
      </c>
      <c r="B22" s="9" t="s">
        <v>331</v>
      </c>
      <c r="C22" s="9" t="s">
        <v>338</v>
      </c>
      <c r="D22" s="337" t="s">
        <v>48</v>
      </c>
      <c r="E22" s="309" t="s">
        <v>2</v>
      </c>
      <c r="F22" s="990" cm="1">
        <f t="array" ref="F22">INDEX('Talnagögn | Numerical Data'!$1:$1048576,_xlfn.XMATCH($A22,'Talnagögn | Numerical Data'!$A:$A),_xlfn.XMATCH($A$2,'Talnagögn | Numerical Data'!$1:$1))</f>
        <v>692.38040246203309</v>
      </c>
      <c r="G22" s="991"/>
      <c r="H22" s="292">
        <f>$F22/$F$24</f>
        <v>0.14902570971080262</v>
      </c>
      <c r="I22" s="990" cm="1">
        <f t="array" ref="I22">INDEX('Talnagögn | Numerical Data'!$1:$1048576,_xlfn.XMATCH($A22,'Talnagögn | Numerical Data'!$A:$A),_xlfn.XMATCH($A$2,'Talnagögn | Numerical Data'!$1:$1))-INDEX('Talnagögn | Numerical Data'!$1:$1048576,_xlfn.XMATCH($A22,'Talnagögn | Numerical Data'!$A:$A),_xlfn.XMATCH($B$4,'Talnagögn | Numerical Data'!$1:$1))</f>
        <v>-19.5911765816345</v>
      </c>
      <c r="J22" s="991"/>
      <c r="K22" s="288" cm="1">
        <f t="array" ref="K22">INDEX('Talnagögn | Numerical Data'!$1:$1048576,_xlfn.XMATCH($A22,'Talnagögn | Numerical Data'!$A:$A),_xlfn.XMATCH($A$2,'Talnagögn | Numerical Data'!$1:$1))/INDEX('Talnagögn | Numerical Data'!$1:$1048576,_xlfn.XMATCH($A22,'Talnagögn | Numerical Data'!$A:$A),_xlfn.XMATCH($B$4,'Talnagögn | Numerical Data'!$1:$1))-1</f>
        <v>-2.7516795836077801E-2</v>
      </c>
      <c r="L22" s="990" cm="1">
        <f t="array" ref="L22">INDEX('Talnagögn | Numerical Data'!$1:$1048576,_xlfn.XMATCH($A22,'Talnagögn | Numerical Data'!$A:$A),_xlfn.XMATCH($A$2,'Talnagögn | Numerical Data'!$1:$1))-INDEX('Talnagögn | Numerical Data'!$1:$1048576,_xlfn.XMATCH($A22,'Talnagögn | Numerical Data'!$A:$A),_xlfn.XMATCH($B$3,'Talnagögn | Numerical Data'!$1:$1))</f>
        <v>-18.527752813037978</v>
      </c>
      <c r="M22" s="991"/>
      <c r="N22" s="288" cm="1">
        <f t="array" ref="N22">INDEX('Talnagögn | Numerical Data'!$1:$1048576,_xlfn.XMATCH($A22,'Talnagögn | Numerical Data'!$A:$A),_xlfn.XMATCH($A$2,'Talnagögn | Numerical Data'!$1:$1))/INDEX('Talnagögn | Numerical Data'!$1:$1048576,_xlfn.XMATCH($A22,'Talnagögn | Numerical Data'!$A:$A),_xlfn.XMATCH($B$3,'Talnagögn | Numerical Data'!$1:$1))-1</f>
        <v>-2.6062090687184569E-2</v>
      </c>
      <c r="O22" s="990" cm="1">
        <f t="array" ref="O22">INDEX('Talnagögn | Numerical Data'!$1:$1048576,_xlfn.XMATCH($A22,'Talnagögn | Numerical Data'!$A:$A),_xlfn.XMATCH($A$2,'Talnagögn | Numerical Data'!$1:$1))-INDEX('Talnagögn | Numerical Data'!$1:$1048576,_xlfn.XMATCH($A22,'Talnagögn | Numerical Data'!$A:$A),_xlfn.XMATCH($B$2,'Talnagögn | Numerical Data'!$1:$1))</f>
        <v>-64.635453517263954</v>
      </c>
      <c r="P22" s="991"/>
      <c r="Q22" s="250" cm="1">
        <f t="array" ref="Q22">INDEX('Talnagögn | Numerical Data'!$1:$1048576,_xlfn.XMATCH($A22,'Talnagögn | Numerical Data'!$A:$A),_xlfn.XMATCH($A$2,'Talnagögn | Numerical Data'!$1:$1))/INDEX('Talnagögn | Numerical Data'!$1:$1048576,_xlfn.XMATCH($A22,'Talnagögn | Numerical Data'!$A:$A),_xlfn.XMATCH($B$2,'Talnagögn | Numerical Data'!$1:$1))-1</f>
        <v>-8.5381901854155617E-2</v>
      </c>
      <c r="R22" s="990" cm="1">
        <f t="array" ref="R22">INDEX('Talnagögn | Numerical Data'!$1:$1048576,_xlfn.XMATCH($B22,'Talnagögn | Numerical Data'!$B:$B),_xlfn.XMATCH($B$6,'Talnagögn | Numerical Data'!$1:$1))-INDEX('Talnagögn | Numerical Data'!$1:$1048576,_xlfn.XMATCH($A22,'Talnagögn | Numerical Data'!$A:$A),_xlfn.XMATCH($B$2,'Talnagögn | Numerical Data'!$1:$1))</f>
        <v>-141.293571991372</v>
      </c>
      <c r="S22" s="991"/>
      <c r="T22" s="292" cm="1">
        <f t="array" ref="T22">INDEX('Talnagögn | Numerical Data'!$1:$1048576,_xlfn.XMATCH($B22,'Talnagögn | Numerical Data'!$B:$B),_xlfn.XMATCH($B$6,'Talnagögn | Numerical Data'!$1:$1))/INDEX('Talnagögn | Numerical Data'!$1:$1048576,_xlfn.XMATCH($A22,'Talnagögn | Numerical Data'!$A:$A),_xlfn.XMATCH($B$2,'Talnagögn | Numerical Data'!$1:$1))-1</f>
        <v>-0.18664545910810637</v>
      </c>
      <c r="U22" s="990" cm="1">
        <f t="array" ref="U22">INDEX('Talnagögn | Numerical Data'!$1:$1048576,_xlfn.XMATCH($B22,'Talnagögn | Numerical Data'!$B:$B),_xlfn.XMATCH($B$5,'Talnagögn | Numerical Data'!$1:$1))-INDEX('Talnagögn | Numerical Data'!$1:$1048576,_xlfn.XMATCH($A22,'Talnagögn | Numerical Data'!$A:$A),_xlfn.XMATCH($B$3,'Talnagögn | Numerical Data'!$1:$1))</f>
        <v>-35.334508772875324</v>
      </c>
      <c r="V22" s="991"/>
      <c r="W22" s="290" cm="1">
        <f t="array" ref="W22">INDEX('Talnagögn | Numerical Data'!$1:$1048576,_xlfn.XMATCH($B22,'Talnagögn | Numerical Data'!$B:$B),_xlfn.XMATCH($B$5,'Talnagögn | Numerical Data'!$1:$1))/INDEX('Talnagögn | Numerical Data'!$1:$1048576,_xlfn.XMATCH($A22,'Talnagögn | Numerical Data'!$A:$A),_xlfn.XMATCH($B$3,'Talnagögn | Numerical Data'!$1:$1))-1</f>
        <v>-4.9703338624949911E-2</v>
      </c>
      <c r="X22" s="990" cm="1">
        <f t="array" ref="X22">INDEX('Talnagögn | Numerical Data'!$1:$1048576,_xlfn.XMATCH($C22,'Talnagögn | Numerical Data'!$B:$B),_xlfn.XMATCH($B$6,'Talnagögn | Numerical Data'!$1:$1))-INDEX('Talnagögn | Numerical Data'!$1:$1048576,_xlfn.XMATCH($A22,'Talnagögn | Numerical Data'!$A:$A),_xlfn.XMATCH($B$2,'Talnagögn | Numerical Data'!$1:$1))</f>
        <v>-155.3218859261824</v>
      </c>
      <c r="Y22" s="991"/>
      <c r="Z22" s="292" cm="1">
        <f t="array" ref="Z22">INDEX('Talnagögn | Numerical Data'!$1:$1048576,_xlfn.XMATCH($C22,'Talnagögn | Numerical Data'!$B:$B),_xlfn.XMATCH($B$6,'Talnagögn | Numerical Data'!$1:$1))/INDEX('Talnagögn | Numerical Data'!$1:$1048576,_xlfn.XMATCH($A22,'Talnagögn | Numerical Data'!$A:$A),_xlfn.XMATCH($B$2,'Talnagögn | Numerical Data'!$1:$1))-1</f>
        <v>-0.20517652926206364</v>
      </c>
      <c r="AA22" s="990" cm="1">
        <f t="array" ref="AA22">INDEX('Talnagögn | Numerical Data'!$1:$1048576,_xlfn.XMATCH($C22,'Talnagögn | Numerical Data'!$B:$B),_xlfn.XMATCH($B$5,'Talnagögn | Numerical Data'!$1:$1))-INDEX('Talnagögn | Numerical Data'!$1:$1048576,_xlfn.XMATCH($A22,'Talnagögn | Numerical Data'!$A:$A),_xlfn.XMATCH($B$3,'Talnagögn | Numerical Data'!$1:$1))</f>
        <v>-50.257263395656537</v>
      </c>
      <c r="AB22" s="991"/>
      <c r="AC22" s="351" cm="1">
        <f t="array" ref="AC22">INDEX('Talnagögn | Numerical Data'!$1:$1048576,_xlfn.XMATCH($C22,'Talnagögn | Numerical Data'!$B:$B),_xlfn.XMATCH($B$5,'Talnagögn | Numerical Data'!$1:$1))/INDEX('Talnagögn | Numerical Data'!$1:$1048576,_xlfn.XMATCH($A22,'Talnagögn | Numerical Data'!$A:$A),_xlfn.XMATCH($B$3,'Talnagögn | Numerical Data'!$1:$1))-1</f>
        <v>-7.0694453316843098E-2</v>
      </c>
      <c r="AD22" s="631"/>
      <c r="AG22" s="309" t="str">
        <f>'Talnagögn | Numerical Data'!$E$7</f>
        <v>Agriculture</v>
      </c>
      <c r="AH22" s="990" cm="1">
        <f t="array" ref="AH22">INDEX('Talnagögn | Numerical Data'!$1:$1048576,_xlfn.XMATCH($A22,'Talnagögn | Numerical Data'!$A:$A),_xlfn.XMATCH($A$2,'Talnagögn | Numerical Data'!$1:$1))</f>
        <v>692.38040246203309</v>
      </c>
      <c r="AI22" s="991"/>
      <c r="AJ22" s="292">
        <f>$F22/$F$24</f>
        <v>0.14902570971080262</v>
      </c>
      <c r="AK22" s="990" cm="1">
        <f t="array" ref="AK22">INDEX('Talnagögn | Numerical Data'!$1:$1048576,_xlfn.XMATCH($A22,'Talnagögn | Numerical Data'!$A:$A),_xlfn.XMATCH($A$2,'Talnagögn | Numerical Data'!$1:$1))-INDEX('Talnagögn | Numerical Data'!$1:$1048576,_xlfn.XMATCH($A22,'Talnagögn | Numerical Data'!$A:$A),_xlfn.XMATCH($B$4,'Talnagögn | Numerical Data'!$1:$1))</f>
        <v>-19.5911765816345</v>
      </c>
      <c r="AL22" s="991"/>
      <c r="AM22" s="288" cm="1">
        <f t="array" ref="AM22">INDEX('Talnagögn | Numerical Data'!$1:$1048576,_xlfn.XMATCH($A22,'Talnagögn | Numerical Data'!$A:$A),_xlfn.XMATCH($A$2,'Talnagögn | Numerical Data'!$1:$1))/INDEX('Talnagögn | Numerical Data'!$1:$1048576,_xlfn.XMATCH($A22,'Talnagögn | Numerical Data'!$A:$A),_xlfn.XMATCH($B$4,'Talnagögn | Numerical Data'!$1:$1))-1</f>
        <v>-2.7516795836077801E-2</v>
      </c>
      <c r="AN22" s="990" cm="1">
        <f t="array" ref="AN22">INDEX('Talnagögn | Numerical Data'!$1:$1048576,_xlfn.XMATCH($A22,'Talnagögn | Numerical Data'!$A:$A),_xlfn.XMATCH($A$2,'Talnagögn | Numerical Data'!$1:$1))-INDEX('Talnagögn | Numerical Data'!$1:$1048576,_xlfn.XMATCH($A22,'Talnagögn | Numerical Data'!$A:$A),_xlfn.XMATCH($B$3,'Talnagögn | Numerical Data'!$1:$1))</f>
        <v>-18.527752813037978</v>
      </c>
      <c r="AO22" s="991"/>
      <c r="AP22" s="288" cm="1">
        <f t="array" ref="AP22">INDEX('Talnagögn | Numerical Data'!$1:$1048576,_xlfn.XMATCH($A22,'Talnagögn | Numerical Data'!$A:$A),_xlfn.XMATCH($A$2,'Talnagögn | Numerical Data'!$1:$1))/INDEX('Talnagögn | Numerical Data'!$1:$1048576,_xlfn.XMATCH($A22,'Talnagögn | Numerical Data'!$A:$A),_xlfn.XMATCH($B$3,'Talnagögn | Numerical Data'!$1:$1))-1</f>
        <v>-2.6062090687184569E-2</v>
      </c>
      <c r="AQ22" s="990" cm="1">
        <f t="array" ref="AQ22">INDEX('Talnagögn | Numerical Data'!$1:$1048576,_xlfn.XMATCH($A22,'Talnagögn | Numerical Data'!$A:$A),_xlfn.XMATCH($A$2,'Talnagögn | Numerical Data'!$1:$1))-INDEX('Talnagögn | Numerical Data'!$1:$1048576,_xlfn.XMATCH($A22,'Talnagögn | Numerical Data'!$A:$A),_xlfn.XMATCH($B$2,'Talnagögn | Numerical Data'!$1:$1))</f>
        <v>-64.635453517263954</v>
      </c>
      <c r="AR22" s="991"/>
      <c r="AS22" s="250" cm="1">
        <f t="array" ref="AS22">INDEX('Talnagögn | Numerical Data'!$1:$1048576,_xlfn.XMATCH($A22,'Talnagögn | Numerical Data'!$A:$A),_xlfn.XMATCH($A$2,'Talnagögn | Numerical Data'!$1:$1))/INDEX('Talnagögn | Numerical Data'!$1:$1048576,_xlfn.XMATCH($A22,'Talnagögn | Numerical Data'!$A:$A),_xlfn.XMATCH($B$2,'Talnagögn | Numerical Data'!$1:$1))-1</f>
        <v>-8.5381901854155617E-2</v>
      </c>
      <c r="AT22" s="990" cm="1">
        <f t="array" ref="AT22">INDEX('Talnagögn | Numerical Data'!$1:$1048576,_xlfn.XMATCH($B22,'Talnagögn | Numerical Data'!$B:$B),_xlfn.XMATCH($B$6,'Talnagögn | Numerical Data'!$1:$1))-INDEX('Talnagögn | Numerical Data'!$1:$1048576,_xlfn.XMATCH($A22,'Talnagögn | Numerical Data'!$A:$A),_xlfn.XMATCH($B$2,'Talnagögn | Numerical Data'!$1:$1))</f>
        <v>-141.293571991372</v>
      </c>
      <c r="AU22" s="991"/>
      <c r="AV22" s="292" cm="1">
        <f t="array" ref="AV22">INDEX('Talnagögn | Numerical Data'!$1:$1048576,_xlfn.XMATCH($B22,'Talnagögn | Numerical Data'!$B:$B),_xlfn.XMATCH($B$6,'Talnagögn | Numerical Data'!$1:$1))/INDEX('Talnagögn | Numerical Data'!$1:$1048576,_xlfn.XMATCH($A22,'Talnagögn | Numerical Data'!$A:$A),_xlfn.XMATCH($B$2,'Talnagögn | Numerical Data'!$1:$1))-1</f>
        <v>-0.18664545910810637</v>
      </c>
      <c r="AW22" s="990" cm="1">
        <f t="array" ref="AW22">INDEX('Talnagögn | Numerical Data'!$1:$1048576,_xlfn.XMATCH($B22,'Talnagögn | Numerical Data'!$B:$B),_xlfn.XMATCH($B$5,'Talnagögn | Numerical Data'!$1:$1))-INDEX('Talnagögn | Numerical Data'!$1:$1048576,_xlfn.XMATCH($A22,'Talnagögn | Numerical Data'!$A:$A),_xlfn.XMATCH($B$3,'Talnagögn | Numerical Data'!$1:$1))</f>
        <v>-35.334508772875324</v>
      </c>
      <c r="AX22" s="991"/>
      <c r="AY22" s="290" cm="1">
        <f t="array" ref="AY22">INDEX('Talnagögn | Numerical Data'!$1:$1048576,_xlfn.XMATCH($B22,'Talnagögn | Numerical Data'!$B:$B),_xlfn.XMATCH($B$5,'Talnagögn | Numerical Data'!$1:$1))/INDEX('Talnagögn | Numerical Data'!$1:$1048576,_xlfn.XMATCH($A22,'Talnagögn | Numerical Data'!$A:$A),_xlfn.XMATCH($B$3,'Talnagögn | Numerical Data'!$1:$1))-1</f>
        <v>-4.9703338624949911E-2</v>
      </c>
      <c r="AZ22" s="990" cm="1">
        <f t="array" ref="AZ22">INDEX('Talnagögn | Numerical Data'!$1:$1048576,_xlfn.XMATCH($C22,'Talnagögn | Numerical Data'!$B:$B),_xlfn.XMATCH($B$6,'Talnagögn | Numerical Data'!$1:$1))-INDEX('Talnagögn | Numerical Data'!$1:$1048576,_xlfn.XMATCH($A22,'Talnagögn | Numerical Data'!$A:$A),_xlfn.XMATCH($B$2,'Talnagögn | Numerical Data'!$1:$1))</f>
        <v>-155.3218859261824</v>
      </c>
      <c r="BA22" s="991"/>
      <c r="BB22" s="292" cm="1">
        <f t="array" ref="BB22">INDEX('Talnagögn | Numerical Data'!$1:$1048576,_xlfn.XMATCH($C22,'Talnagögn | Numerical Data'!$B:$B),_xlfn.XMATCH($B$6,'Talnagögn | Numerical Data'!$1:$1))/INDEX('Talnagögn | Numerical Data'!$1:$1048576,_xlfn.XMATCH($A22,'Talnagögn | Numerical Data'!$A:$A),_xlfn.XMATCH($B$2,'Talnagögn | Numerical Data'!$1:$1))-1</f>
        <v>-0.20517652926206364</v>
      </c>
      <c r="BC22" s="990" cm="1">
        <f t="array" ref="BC22">INDEX('Talnagögn | Numerical Data'!$1:$1048576,_xlfn.XMATCH($C22,'Talnagögn | Numerical Data'!$B:$B),_xlfn.XMATCH($B$5,'Talnagögn | Numerical Data'!$1:$1))-INDEX('Talnagögn | Numerical Data'!$1:$1048576,_xlfn.XMATCH($A22,'Talnagögn | Numerical Data'!$A:$A),_xlfn.XMATCH($B$3,'Talnagögn | Numerical Data'!$1:$1))</f>
        <v>-50.257263395656537</v>
      </c>
      <c r="BD22" s="991"/>
      <c r="BE22" s="351" cm="1">
        <f t="array" ref="BE22">INDEX('Talnagögn | Numerical Data'!$1:$1048576,_xlfn.XMATCH($C22,'Talnagögn | Numerical Data'!$B:$B),_xlfn.XMATCH($B$5,'Talnagögn | Numerical Data'!$1:$1))/INDEX('Talnagögn | Numerical Data'!$1:$1048576,_xlfn.XMATCH($A22,'Talnagögn | Numerical Data'!$A:$A),_xlfn.XMATCH($B$3,'Talnagögn | Numerical Data'!$1:$1))-1</f>
        <v>-7.0694453316843098E-2</v>
      </c>
    </row>
    <row r="23" spans="1:57" ht="21" customHeight="1" x14ac:dyDescent="0.4">
      <c r="A23" s="9" t="s">
        <v>46</v>
      </c>
      <c r="B23" s="9" t="s">
        <v>333</v>
      </c>
      <c r="C23" s="9" t="s">
        <v>340</v>
      </c>
      <c r="D23" s="337" t="s">
        <v>48</v>
      </c>
      <c r="E23" s="316" t="s">
        <v>1</v>
      </c>
      <c r="F23" s="994" cm="1">
        <f t="array" ref="F23">INDEX('Talnagögn | Numerical Data'!$1:$1048576,_xlfn.XMATCH($A23,'Talnagögn | Numerical Data'!$A:$A),_xlfn.XMATCH($A$2,'Talnagögn | Numerical Data'!$1:$1))</f>
        <v>233.17458725375354</v>
      </c>
      <c r="G23" s="995"/>
      <c r="H23" s="317">
        <f>$F23/$F$24</f>
        <v>5.0187741057445022E-2</v>
      </c>
      <c r="I23" s="994" cm="1">
        <f t="array" ref="I23">INDEX('Talnagögn | Numerical Data'!$1:$1048576,_xlfn.XMATCH($A23,'Talnagögn | Numerical Data'!$A:$A),_xlfn.XMATCH($A$2,'Talnagögn | Numerical Data'!$1:$1))-INDEX('Talnagögn | Numerical Data'!$1:$1048576,_xlfn.XMATCH($A23,'Talnagögn | Numerical Data'!$A:$A),_xlfn.XMATCH($B$4,'Talnagögn | Numerical Data'!$1:$1))</f>
        <v>-13.359158480900049</v>
      </c>
      <c r="J23" s="995"/>
      <c r="K23" s="257" cm="1">
        <f t="array" ref="K23">INDEX('Talnagögn | Numerical Data'!$1:$1048576,_xlfn.XMATCH($A23,'Talnagögn | Numerical Data'!$A:$A),_xlfn.XMATCH($A$2,'Talnagögn | Numerical Data'!$1:$1))/INDEX('Talnagögn | Numerical Data'!$1:$1048576,_xlfn.XMATCH($A23,'Talnagögn | Numerical Data'!$A:$A),_xlfn.XMATCH($B$4,'Talnagögn | Numerical Data'!$1:$1))-1</f>
        <v>-5.4187950785766326E-2</v>
      </c>
      <c r="L23" s="994" cm="1">
        <f t="array" ref="L23">INDEX('Talnagögn | Numerical Data'!$1:$1048576,_xlfn.XMATCH($A23,'Talnagögn | Numerical Data'!$A:$A),_xlfn.XMATCH($A$2,'Talnagögn | Numerical Data'!$1:$1))-INDEX('Talnagögn | Numerical Data'!$1:$1048576,_xlfn.XMATCH($A23,'Talnagögn | Numerical Data'!$A:$A),_xlfn.XMATCH($B$3,'Talnagögn | Numerical Data'!$1:$1))</f>
        <v>-76.280499096175959</v>
      </c>
      <c r="M23" s="995"/>
      <c r="N23" s="318" cm="1">
        <f t="array" ref="N23">INDEX('Talnagögn | Numerical Data'!$1:$1048576,_xlfn.XMATCH($A23,'Talnagögn | Numerical Data'!$A:$A),_xlfn.XMATCH($A$2,'Talnagögn | Numerical Data'!$1:$1))/INDEX('Talnagögn | Numerical Data'!$1:$1048576,_xlfn.XMATCH($A23,'Talnagögn | Numerical Data'!$A:$A),_xlfn.XMATCH($B$3,'Talnagögn | Numerical Data'!$1:$1))-1</f>
        <v>-0.24649941933712005</v>
      </c>
      <c r="O23" s="994" cm="1">
        <f t="array" ref="O23">INDEX('Talnagögn | Numerical Data'!$1:$1048576,_xlfn.XMATCH($A23,'Talnagögn | Numerical Data'!$A:$A),_xlfn.XMATCH($A$2,'Talnagögn | Numerical Data'!$1:$1))-INDEX('Talnagögn | Numerical Data'!$1:$1048576,_xlfn.XMATCH($A23,'Talnagögn | Numerical Data'!$A:$A),_xlfn.XMATCH($B$2,'Talnagögn | Numerical Data'!$1:$1))</f>
        <v>25.693451904575966</v>
      </c>
      <c r="P23" s="995"/>
      <c r="Q23" s="259" cm="1">
        <f t="array" ref="Q23">INDEX('Talnagögn | Numerical Data'!$1:$1048576,_xlfn.XMATCH($A23,'Talnagögn | Numerical Data'!$A:$A),_xlfn.XMATCH($A$2,'Talnagögn | Numerical Data'!$1:$1))/INDEX('Talnagögn | Numerical Data'!$1:$1048576,_xlfn.XMATCH($A23,'Talnagögn | Numerical Data'!$A:$A),_xlfn.XMATCH($B$2,'Talnagögn | Numerical Data'!$1:$1))-1</f>
        <v>0.12383512294424026</v>
      </c>
      <c r="R23" s="994" cm="1">
        <f t="array" ref="R23">INDEX('Talnagögn | Numerical Data'!$1:$1048576,_xlfn.XMATCH($B23,'Talnagögn | Numerical Data'!$B:$B),_xlfn.XMATCH($B$6,'Talnagögn | Numerical Data'!$1:$1))-INDEX('Talnagögn | Numerical Data'!$1:$1048576,_xlfn.XMATCH($A23,'Talnagögn | Numerical Data'!$A:$A),_xlfn.XMATCH($B$2,'Talnagögn | Numerical Data'!$1:$1))</f>
        <v>-131.44918344676222</v>
      </c>
      <c r="S23" s="995"/>
      <c r="T23" s="362" cm="1">
        <f t="array" ref="T23">INDEX('Talnagögn | Numerical Data'!$1:$1048576,_xlfn.XMATCH($B23,'Talnagögn | Numerical Data'!$B:$B),_xlfn.XMATCH($B$6,'Talnagögn | Numerical Data'!$1:$1))/INDEX('Talnagögn | Numerical Data'!$1:$1048576,_xlfn.XMATCH($A23,'Talnagögn | Numerical Data'!$A:$A),_xlfn.XMATCH($B$2,'Talnagögn | Numerical Data'!$1:$1))-1</f>
        <v>-0.63354763904458888</v>
      </c>
      <c r="U23" s="994" cm="1">
        <f t="array" ref="U23">INDEX('Talnagögn | Numerical Data'!$1:$1048576,_xlfn.XMATCH($B23,'Talnagögn | Numerical Data'!$B:$B),_xlfn.XMATCH($B$5,'Talnagögn | Numerical Data'!$1:$1))-INDEX('Talnagögn | Numerical Data'!$1:$1048576,_xlfn.XMATCH($A23,'Talnagögn | Numerical Data'!$A:$A),_xlfn.XMATCH($B$3,'Talnagögn | Numerical Data'!$1:$1))</f>
        <v>-161.07651829053796</v>
      </c>
      <c r="V23" s="995"/>
      <c r="W23" s="362" cm="1">
        <f t="array" ref="W23">INDEX('Talnagögn | Numerical Data'!$1:$1048576,_xlfn.XMATCH($B23,'Talnagögn | Numerical Data'!$B:$B),_xlfn.XMATCH($B$5,'Talnagögn | Numerical Data'!$1:$1))/INDEX('Talnagögn | Numerical Data'!$1:$1048576,_xlfn.XMATCH($A23,'Talnagögn | Numerical Data'!$A:$A),_xlfn.XMATCH($B$3,'Talnagögn | Numerical Data'!$1:$1))-1</f>
        <v>-0.52051662873103932</v>
      </c>
      <c r="X23" s="994" cm="1">
        <f t="array" ref="X23">INDEX('Talnagögn | Numerical Data'!$1:$1048576,_xlfn.XMATCH($C23,'Talnagögn | Numerical Data'!$B:$B),_xlfn.XMATCH($B$6,'Talnagögn | Numerical Data'!$1:$1))-INDEX('Talnagögn | Numerical Data'!$1:$1048576,_xlfn.XMATCH($A23,'Talnagögn | Numerical Data'!$A:$A),_xlfn.XMATCH($B$2,'Talnagögn | Numerical Data'!$1:$1))</f>
        <v>-148.59827060040976</v>
      </c>
      <c r="Y23" s="995"/>
      <c r="Z23" s="362" cm="1">
        <f t="array" ref="Z23">INDEX('Talnagögn | Numerical Data'!$1:$1048576,_xlfn.XMATCH($C23,'Talnagögn | Numerical Data'!$B:$B),_xlfn.XMATCH($B$6,'Talnagögn | Numerical Data'!$1:$1))/INDEX('Talnagögn | Numerical Data'!$1:$1048576,_xlfn.XMATCH($A23,'Talnagögn | Numerical Data'!$A:$A),_xlfn.XMATCH($B$2,'Talnagögn | Numerical Data'!$1:$1))-1</f>
        <v>-0.71620135657310868</v>
      </c>
      <c r="AA23" s="994" cm="1">
        <f t="array" ref="AA23">INDEX('Talnagögn | Numerical Data'!$1:$1048576,_xlfn.XMATCH($C23,'Talnagögn | Numerical Data'!$B:$B),_xlfn.XMATCH($B$5,'Talnagögn | Numerical Data'!$1:$1))-INDEX('Talnagögn | Numerical Data'!$1:$1048576,_xlfn.XMATCH($A23,'Talnagögn | Numerical Data'!$A:$A),_xlfn.XMATCH($B$3,'Talnagögn | Numerical Data'!$1:$1))</f>
        <v>-164.51018651766495</v>
      </c>
      <c r="AB23" s="995"/>
      <c r="AC23" s="363" cm="1">
        <f t="array" ref="AC23">INDEX('Talnagögn | Numerical Data'!$1:$1048576,_xlfn.XMATCH($C23,'Talnagögn | Numerical Data'!$B:$B),_xlfn.XMATCH($B$5,'Talnagögn | Numerical Data'!$1:$1))/INDEX('Talnagögn | Numerical Data'!$1:$1048576,_xlfn.XMATCH($A23,'Talnagögn | Numerical Data'!$A:$A),_xlfn.XMATCH($B$3,'Talnagögn | Numerical Data'!$1:$1))-1</f>
        <v>-0.5316124819859579</v>
      </c>
      <c r="AD23" s="631"/>
      <c r="AG23" s="316" t="str">
        <f>'Talnagögn | Numerical Data'!$E$9</f>
        <v>Waste</v>
      </c>
      <c r="AH23" s="994" cm="1">
        <f t="array" ref="AH23">INDEX('Talnagögn | Numerical Data'!$1:$1048576,_xlfn.XMATCH($A23,'Talnagögn | Numerical Data'!$A:$A),_xlfn.XMATCH($A$2,'Talnagögn | Numerical Data'!$1:$1))</f>
        <v>233.17458725375354</v>
      </c>
      <c r="AI23" s="995"/>
      <c r="AJ23" s="317">
        <f>$F23/$F$24</f>
        <v>5.0187741057445022E-2</v>
      </c>
      <c r="AK23" s="994" cm="1">
        <f t="array" ref="AK23">INDEX('Talnagögn | Numerical Data'!$1:$1048576,_xlfn.XMATCH($A23,'Talnagögn | Numerical Data'!$A:$A),_xlfn.XMATCH($A$2,'Talnagögn | Numerical Data'!$1:$1))-INDEX('Talnagögn | Numerical Data'!$1:$1048576,_xlfn.XMATCH($A23,'Talnagögn | Numerical Data'!$A:$A),_xlfn.XMATCH($B$4,'Talnagögn | Numerical Data'!$1:$1))</f>
        <v>-13.359158480900049</v>
      </c>
      <c r="AL23" s="995"/>
      <c r="AM23" s="257" cm="1">
        <f t="array" ref="AM23">INDEX('Talnagögn | Numerical Data'!$1:$1048576,_xlfn.XMATCH($A23,'Talnagögn | Numerical Data'!$A:$A),_xlfn.XMATCH($A$2,'Talnagögn | Numerical Data'!$1:$1))/INDEX('Talnagögn | Numerical Data'!$1:$1048576,_xlfn.XMATCH($A23,'Talnagögn | Numerical Data'!$A:$A),_xlfn.XMATCH($B$4,'Talnagögn | Numerical Data'!$1:$1))-1</f>
        <v>-5.4187950785766326E-2</v>
      </c>
      <c r="AN23" s="994" cm="1">
        <f t="array" ref="AN23">INDEX('Talnagögn | Numerical Data'!$1:$1048576,_xlfn.XMATCH($A23,'Talnagögn | Numerical Data'!$A:$A),_xlfn.XMATCH($A$2,'Talnagögn | Numerical Data'!$1:$1))-INDEX('Talnagögn | Numerical Data'!$1:$1048576,_xlfn.XMATCH($A23,'Talnagögn | Numerical Data'!$A:$A),_xlfn.XMATCH($B$3,'Talnagögn | Numerical Data'!$1:$1))</f>
        <v>-76.280499096175959</v>
      </c>
      <c r="AO23" s="995"/>
      <c r="AP23" s="318" cm="1">
        <f t="array" ref="AP23">INDEX('Talnagögn | Numerical Data'!$1:$1048576,_xlfn.XMATCH($A23,'Talnagögn | Numerical Data'!$A:$A),_xlfn.XMATCH($A$2,'Talnagögn | Numerical Data'!$1:$1))/INDEX('Talnagögn | Numerical Data'!$1:$1048576,_xlfn.XMATCH($A23,'Talnagögn | Numerical Data'!$A:$A),_xlfn.XMATCH($B$3,'Talnagögn | Numerical Data'!$1:$1))-1</f>
        <v>-0.24649941933712005</v>
      </c>
      <c r="AQ23" s="994" cm="1">
        <f t="array" ref="AQ23">INDEX('Talnagögn | Numerical Data'!$1:$1048576,_xlfn.XMATCH($A23,'Talnagögn | Numerical Data'!$A:$A),_xlfn.XMATCH($A$2,'Talnagögn | Numerical Data'!$1:$1))-INDEX('Talnagögn | Numerical Data'!$1:$1048576,_xlfn.XMATCH($A23,'Talnagögn | Numerical Data'!$A:$A),_xlfn.XMATCH($B$2,'Talnagögn | Numerical Data'!$1:$1))</f>
        <v>25.693451904575966</v>
      </c>
      <c r="AR23" s="995"/>
      <c r="AS23" s="259" cm="1">
        <f t="array" ref="AS23">INDEX('Talnagögn | Numerical Data'!$1:$1048576,_xlfn.XMATCH($A23,'Talnagögn | Numerical Data'!$A:$A),_xlfn.XMATCH($A$2,'Talnagögn | Numerical Data'!$1:$1))/INDEX('Talnagögn | Numerical Data'!$1:$1048576,_xlfn.XMATCH($A23,'Talnagögn | Numerical Data'!$A:$A),_xlfn.XMATCH($B$2,'Talnagögn | Numerical Data'!$1:$1))-1</f>
        <v>0.12383512294424026</v>
      </c>
      <c r="AT23" s="994" cm="1">
        <f t="array" ref="AT23">INDEX('Talnagögn | Numerical Data'!$1:$1048576,_xlfn.XMATCH($B23,'Talnagögn | Numerical Data'!$B:$B),_xlfn.XMATCH($B$6,'Talnagögn | Numerical Data'!$1:$1))-INDEX('Talnagögn | Numerical Data'!$1:$1048576,_xlfn.XMATCH($A23,'Talnagögn | Numerical Data'!$A:$A),_xlfn.XMATCH($B$2,'Talnagögn | Numerical Data'!$1:$1))</f>
        <v>-131.44918344676222</v>
      </c>
      <c r="AU23" s="995"/>
      <c r="AV23" s="362" cm="1">
        <f t="array" ref="AV23">INDEX('Talnagögn | Numerical Data'!$1:$1048576,_xlfn.XMATCH($B23,'Talnagögn | Numerical Data'!$B:$B),_xlfn.XMATCH($B$6,'Talnagögn | Numerical Data'!$1:$1))/INDEX('Talnagögn | Numerical Data'!$1:$1048576,_xlfn.XMATCH($A23,'Talnagögn | Numerical Data'!$A:$A),_xlfn.XMATCH($B$2,'Talnagögn | Numerical Data'!$1:$1))-1</f>
        <v>-0.63354763904458888</v>
      </c>
      <c r="AW23" s="994" cm="1">
        <f t="array" ref="AW23">INDEX('Talnagögn | Numerical Data'!$1:$1048576,_xlfn.XMATCH($B23,'Talnagögn | Numerical Data'!$B:$B),_xlfn.XMATCH($B$5,'Talnagögn | Numerical Data'!$1:$1))-INDEX('Talnagögn | Numerical Data'!$1:$1048576,_xlfn.XMATCH($A23,'Talnagögn | Numerical Data'!$A:$A),_xlfn.XMATCH($B$3,'Talnagögn | Numerical Data'!$1:$1))</f>
        <v>-161.07651829053796</v>
      </c>
      <c r="AX23" s="995"/>
      <c r="AY23" s="362" cm="1">
        <f t="array" ref="AY23">INDEX('Talnagögn | Numerical Data'!$1:$1048576,_xlfn.XMATCH($B23,'Talnagögn | Numerical Data'!$B:$B),_xlfn.XMATCH($B$5,'Talnagögn | Numerical Data'!$1:$1))/INDEX('Talnagögn | Numerical Data'!$1:$1048576,_xlfn.XMATCH($A23,'Talnagögn | Numerical Data'!$A:$A),_xlfn.XMATCH($B$3,'Talnagögn | Numerical Data'!$1:$1))-1</f>
        <v>-0.52051662873103932</v>
      </c>
      <c r="AZ23" s="994" cm="1">
        <f t="array" ref="AZ23">INDEX('Talnagögn | Numerical Data'!$1:$1048576,_xlfn.XMATCH($C23,'Talnagögn | Numerical Data'!$B:$B),_xlfn.XMATCH($B$6,'Talnagögn | Numerical Data'!$1:$1))-INDEX('Talnagögn | Numerical Data'!$1:$1048576,_xlfn.XMATCH($A23,'Talnagögn | Numerical Data'!$A:$A),_xlfn.XMATCH($B$2,'Talnagögn | Numerical Data'!$1:$1))</f>
        <v>-148.59827060040976</v>
      </c>
      <c r="BA23" s="995"/>
      <c r="BB23" s="362" cm="1">
        <f t="array" ref="BB23">INDEX('Talnagögn | Numerical Data'!$1:$1048576,_xlfn.XMATCH($C23,'Talnagögn | Numerical Data'!$B:$B),_xlfn.XMATCH($B$6,'Talnagögn | Numerical Data'!$1:$1))/INDEX('Talnagögn | Numerical Data'!$1:$1048576,_xlfn.XMATCH($A23,'Talnagögn | Numerical Data'!$A:$A),_xlfn.XMATCH($B$2,'Talnagögn | Numerical Data'!$1:$1))-1</f>
        <v>-0.71620135657310868</v>
      </c>
      <c r="BC23" s="994" cm="1">
        <f t="array" ref="BC23">INDEX('Talnagögn | Numerical Data'!$1:$1048576,_xlfn.XMATCH($C23,'Talnagögn | Numerical Data'!$B:$B),_xlfn.XMATCH($B$5,'Talnagögn | Numerical Data'!$1:$1))-INDEX('Talnagögn | Numerical Data'!$1:$1048576,_xlfn.XMATCH($A23,'Talnagögn | Numerical Data'!$A:$A),_xlfn.XMATCH($B$3,'Talnagögn | Numerical Data'!$1:$1))</f>
        <v>-164.51018651766495</v>
      </c>
      <c r="BD23" s="995"/>
      <c r="BE23" s="363" cm="1">
        <f t="array" ref="BE23">INDEX('Talnagögn | Numerical Data'!$1:$1048576,_xlfn.XMATCH($C23,'Talnagögn | Numerical Data'!$B:$B),_xlfn.XMATCH($B$5,'Talnagögn | Numerical Data'!$1:$1))/INDEX('Talnagögn | Numerical Data'!$1:$1048576,_xlfn.XMATCH($A23,'Talnagögn | Numerical Data'!$A:$A),_xlfn.XMATCH($B$3,'Talnagögn | Numerical Data'!$1:$1))-1</f>
        <v>-0.5316124819859579</v>
      </c>
    </row>
    <row r="24" spans="1:57" ht="21" customHeight="1" x14ac:dyDescent="0.4">
      <c r="A24" s="9" t="s">
        <v>49</v>
      </c>
      <c r="B24" s="9" t="s">
        <v>335</v>
      </c>
      <c r="C24" s="9" t="s">
        <v>342</v>
      </c>
      <c r="D24" s="337" t="s">
        <v>48</v>
      </c>
      <c r="E24" s="260" t="s">
        <v>219</v>
      </c>
      <c r="F24" s="996" cm="1">
        <f t="array" ref="F24">INDEX('Talnagögn | Numerical Data'!$1:$1048576,_xlfn.XMATCH($A24,'Talnagögn | Numerical Data'!$A:$A),_xlfn.XMATCH($A$2,'Talnagögn | Numerical Data'!$1:$1))</f>
        <v>4646.0466707768592</v>
      </c>
      <c r="G24" s="997"/>
      <c r="H24" s="340">
        <f>$F24/$F$24</f>
        <v>1</v>
      </c>
      <c r="I24" s="996" cm="1">
        <f t="array" ref="I24">INDEX('Talnagögn | Numerical Data'!$1:$1048576,_xlfn.XMATCH($A24,'Talnagögn | Numerical Data'!$A:$A),_xlfn.XMATCH($A$2,'Talnagögn | Numerical Data'!$1:$1))-INDEX('Talnagögn | Numerical Data'!$1:$1048576,_xlfn.XMATCH($A24,'Talnagögn | Numerical Data'!$A:$A),_xlfn.XMATCH($B$4,'Talnagögn | Numerical Data'!$1:$1))</f>
        <v>-135.66996990452208</v>
      </c>
      <c r="J24" s="997"/>
      <c r="K24" s="341" cm="1">
        <f t="array" ref="K24">INDEX('Talnagögn | Numerical Data'!$1:$1048576,_xlfn.XMATCH($A24,'Talnagögn | Numerical Data'!$A:$A),_xlfn.XMATCH($A$2,'Talnagögn | Numerical Data'!$1:$1))/INDEX('Talnagögn | Numerical Data'!$1:$1048576,_xlfn.XMATCH($A24,'Talnagögn | Numerical Data'!$A:$A),_xlfn.XMATCH($B$4,'Talnagögn | Numerical Data'!$1:$1))-1</f>
        <v>-2.8372649426836261E-2</v>
      </c>
      <c r="L24" s="996" cm="1">
        <f t="array" ref="L24">INDEX('Talnagögn | Numerical Data'!$1:$1048576,_xlfn.XMATCH($A24,'Talnagögn | Numerical Data'!$A:$A),_xlfn.XMATCH($A$2,'Talnagögn | Numerical Data'!$1:$1))-INDEX('Talnagögn | Numerical Data'!$1:$1048576,_xlfn.XMATCH($A24,'Talnagögn | Numerical Data'!$A:$A),_xlfn.XMATCH($B$3,'Talnagögn | Numerical Data'!$1:$1))</f>
        <v>517.19219290297133</v>
      </c>
      <c r="M24" s="997"/>
      <c r="N24" s="344" cm="1">
        <f t="array" ref="N24">INDEX('Talnagögn | Numerical Data'!$1:$1048576,_xlfn.XMATCH($A24,'Talnagögn | Numerical Data'!$A:$A),_xlfn.XMATCH($A$2,'Talnagögn | Numerical Data'!$1:$1))/INDEX('Talnagögn | Numerical Data'!$1:$1048576,_xlfn.XMATCH($A24,'Talnagögn | Numerical Data'!$A:$A),_xlfn.XMATCH($B$3,'Talnagögn | Numerical Data'!$1:$1))-1</f>
        <v>0.12526287755467092</v>
      </c>
      <c r="O24" s="996" cm="1">
        <f t="array" ref="O24">INDEX('Talnagögn | Numerical Data'!$1:$1048576,_xlfn.XMATCH($A24,'Talnagögn | Numerical Data'!$A:$A),_xlfn.XMATCH($A$2,'Talnagögn | Numerical Data'!$1:$1))-INDEX('Talnagögn | Numerical Data'!$1:$1048576,_xlfn.XMATCH($A24,'Talnagögn | Numerical Data'!$A:$A),_xlfn.XMATCH($B$2,'Talnagögn | Numerical Data'!$1:$1))</f>
        <v>938.69823502971076</v>
      </c>
      <c r="P24" s="997"/>
      <c r="Q24" s="345" cm="1">
        <f t="array" ref="Q24">INDEX('Talnagögn | Numerical Data'!$1:$1048576,_xlfn.XMATCH($A24,'Talnagögn | Numerical Data'!$A:$A),_xlfn.XMATCH($A$2,'Talnagögn | Numerical Data'!$1:$1))/INDEX('Talnagögn | Numerical Data'!$1:$1048576,_xlfn.XMATCH($A24,'Talnagögn | Numerical Data'!$A:$A),_xlfn.XMATCH($B$2,'Talnagögn | Numerical Data'!$1:$1))-1</f>
        <v>0.25319935563071327</v>
      </c>
      <c r="R24" s="996" cm="1">
        <f t="array" ref="R24">INDEX('Talnagögn | Numerical Data'!$1:$1048576,_xlfn.XMATCH($B24,'Talnagögn | Numerical Data'!$B:$B),_xlfn.XMATCH($B$6,'Talnagögn | Numerical Data'!$1:$1))-INDEX('Talnagögn | Numerical Data'!$1:$1048576,_xlfn.XMATCH($A24,'Talnagögn | Numerical Data'!$A:$A),_xlfn.XMATCH($B$2,'Talnagögn | Numerical Data'!$1:$1))</f>
        <v>-849.0015014604146</v>
      </c>
      <c r="S24" s="997"/>
      <c r="T24" s="340" cm="1">
        <f t="array" ref="T24">INDEX('Talnagögn | Numerical Data'!$1:$1048576,_xlfn.XMATCH($B24,'Talnagögn | Numerical Data'!$B:$B),_xlfn.XMATCH($B$6,'Talnagögn | Numerical Data'!$1:$1))/INDEX('Talnagögn | Numerical Data'!$1:$1048576,_xlfn.XMATCH($A24,'Talnagögn | Numerical Data'!$A:$A),_xlfn.XMATCH($B$2,'Talnagögn | Numerical Data'!$1:$1))-1</f>
        <v>-0.22900504664577448</v>
      </c>
      <c r="U24" s="996" cm="1">
        <f t="array" ref="U24">INDEX('Talnagögn | Numerical Data'!$1:$1048576,_xlfn.XMATCH($B24,'Talnagögn | Numerical Data'!$B:$B),_xlfn.XMATCH($B$5,'Talnagögn | Numerical Data'!$1:$1))-INDEX('Talnagögn | Numerical Data'!$1:$1048576,_xlfn.XMATCH($A24,'Talnagögn | Numerical Data'!$A:$A),_xlfn.XMATCH($B$3,'Talnagögn | Numerical Data'!$1:$1))</f>
        <v>263.91698406388969</v>
      </c>
      <c r="V24" s="997"/>
      <c r="W24" s="535" cm="1">
        <f t="array" ref="W24">INDEX('Talnagögn | Numerical Data'!$1:$1048576,_xlfn.XMATCH($B24,'Talnagögn | Numerical Data'!$B:$B),_xlfn.XMATCH($B$5,'Talnagögn | Numerical Data'!$1:$1))/INDEX('Talnagögn | Numerical Data'!$1:$1048576,_xlfn.XMATCH($A24,'Talnagögn | Numerical Data'!$A:$A),_xlfn.XMATCH($B$3,'Talnagögn | Numerical Data'!$1:$1))-1</f>
        <v>6.392014673275459E-2</v>
      </c>
      <c r="X24" s="996" cm="1">
        <f t="array" ref="X24">INDEX('Talnagögn | Numerical Data'!$1:$1048576,_xlfn.XMATCH($C24,'Talnagögn | Numerical Data'!$B:$B),_xlfn.XMATCH($B$6,'Talnagögn | Numerical Data'!$1:$1))-INDEX('Talnagögn | Numerical Data'!$1:$1048576,_xlfn.XMATCH($A24,'Talnagögn | Numerical Data'!$A:$A),_xlfn.XMATCH($B$2,'Talnagögn | Numerical Data'!$1:$1))</f>
        <v>-891.20678144944895</v>
      </c>
      <c r="Y24" s="997"/>
      <c r="Z24" s="340" cm="1">
        <f t="array" ref="Z24">INDEX('Talnagögn | Numerical Data'!$1:$1048576,_xlfn.XMATCH($C24,'Talnagögn | Numerical Data'!$B:$B),_xlfn.XMATCH($B$6,'Talnagögn | Numerical Data'!$1:$1))/INDEX('Talnagögn | Numerical Data'!$1:$1048576,_xlfn.XMATCH($A24,'Talnagögn | Numerical Data'!$A:$A),_xlfn.XMATCH($B$2,'Talnagögn | Numerical Data'!$1:$1))-1</f>
        <v>-0.24038926928373339</v>
      </c>
      <c r="AA24" s="996" cm="1">
        <f t="array" ref="AA24">INDEX('Talnagögn | Numerical Data'!$1:$1048576,_xlfn.XMATCH($C24,'Talnagögn | Numerical Data'!$B:$B),_xlfn.XMATCH($B$5,'Talnagögn | Numerical Data'!$1:$1))-INDEX('Talnagögn | Numerical Data'!$1:$1048576,_xlfn.XMATCH($A24,'Talnagögn | Numerical Data'!$A:$A),_xlfn.XMATCH($B$3,'Talnagögn | Numerical Data'!$1:$1))</f>
        <v>27.571961666792959</v>
      </c>
      <c r="AB24" s="997"/>
      <c r="AC24" s="538" cm="1">
        <f t="array" ref="AC24">INDEX('Talnagögn | Numerical Data'!$1:$1048576,_xlfn.XMATCH($C24,'Talnagögn | Numerical Data'!$B:$B),_xlfn.XMATCH($B$5,'Talnagögn | Numerical Data'!$1:$1))/INDEX('Talnagögn | Numerical Data'!$1:$1048576,_xlfn.XMATCH($A24,'Talnagögn | Numerical Data'!$A:$A),_xlfn.XMATCH($B$3,'Talnagögn | Numerical Data'!$1:$1))-1</f>
        <v>6.6778719895672634E-3</v>
      </c>
      <c r="AG24" s="260" t="s">
        <v>184</v>
      </c>
      <c r="AH24" s="996" cm="1">
        <f t="array" ref="AH24">INDEX('Talnagögn | Numerical Data'!$1:$1048576,_xlfn.XMATCH($A24,'Talnagögn | Numerical Data'!$A:$A),_xlfn.XMATCH($A$2,'Talnagögn | Numerical Data'!$1:$1))</f>
        <v>4646.0466707768592</v>
      </c>
      <c r="AI24" s="997"/>
      <c r="AJ24" s="340">
        <f>$F24/$F$24</f>
        <v>1</v>
      </c>
      <c r="AK24" s="996" cm="1">
        <f t="array" ref="AK24">INDEX('Talnagögn | Numerical Data'!$1:$1048576,_xlfn.XMATCH($A24,'Talnagögn | Numerical Data'!$A:$A),_xlfn.XMATCH($A$2,'Talnagögn | Numerical Data'!$1:$1))-INDEX('Talnagögn | Numerical Data'!$1:$1048576,_xlfn.XMATCH($A24,'Talnagögn | Numerical Data'!$A:$A),_xlfn.XMATCH($B$4,'Talnagögn | Numerical Data'!$1:$1))</f>
        <v>-135.66996990452208</v>
      </c>
      <c r="AL24" s="997"/>
      <c r="AM24" s="341" cm="1">
        <f t="array" ref="AM24">INDEX('Talnagögn | Numerical Data'!$1:$1048576,_xlfn.XMATCH($A24,'Talnagögn | Numerical Data'!$A:$A),_xlfn.XMATCH($A$2,'Talnagögn | Numerical Data'!$1:$1))/INDEX('Talnagögn | Numerical Data'!$1:$1048576,_xlfn.XMATCH($A24,'Talnagögn | Numerical Data'!$A:$A),_xlfn.XMATCH($B$4,'Talnagögn | Numerical Data'!$1:$1))-1</f>
        <v>-2.8372649426836261E-2</v>
      </c>
      <c r="AN24" s="996" cm="1">
        <f t="array" ref="AN24">INDEX('Talnagögn | Numerical Data'!$1:$1048576,_xlfn.XMATCH($A24,'Talnagögn | Numerical Data'!$A:$A),_xlfn.XMATCH($A$2,'Talnagögn | Numerical Data'!$1:$1))-INDEX('Talnagögn | Numerical Data'!$1:$1048576,_xlfn.XMATCH($A24,'Talnagögn | Numerical Data'!$A:$A),_xlfn.XMATCH($B$3,'Talnagögn | Numerical Data'!$1:$1))</f>
        <v>517.19219290297133</v>
      </c>
      <c r="AO24" s="997"/>
      <c r="AP24" s="344" cm="1">
        <f t="array" ref="AP24">INDEX('Talnagögn | Numerical Data'!$1:$1048576,_xlfn.XMATCH($A24,'Talnagögn | Numerical Data'!$A:$A),_xlfn.XMATCH($A$2,'Talnagögn | Numerical Data'!$1:$1))/INDEX('Talnagögn | Numerical Data'!$1:$1048576,_xlfn.XMATCH($A24,'Talnagögn | Numerical Data'!$A:$A),_xlfn.XMATCH($B$3,'Talnagögn | Numerical Data'!$1:$1))-1</f>
        <v>0.12526287755467092</v>
      </c>
      <c r="AQ24" s="996" cm="1">
        <f t="array" ref="AQ24">INDEX('Talnagögn | Numerical Data'!$1:$1048576,_xlfn.XMATCH($A24,'Talnagögn | Numerical Data'!$A:$A),_xlfn.XMATCH($A$2,'Talnagögn | Numerical Data'!$1:$1))-INDEX('Talnagögn | Numerical Data'!$1:$1048576,_xlfn.XMATCH($A24,'Talnagögn | Numerical Data'!$A:$A),_xlfn.XMATCH($B$2,'Talnagögn | Numerical Data'!$1:$1))</f>
        <v>938.69823502971076</v>
      </c>
      <c r="AR24" s="997"/>
      <c r="AS24" s="345" cm="1">
        <f t="array" ref="AS24">INDEX('Talnagögn | Numerical Data'!$1:$1048576,_xlfn.XMATCH($A24,'Talnagögn | Numerical Data'!$A:$A),_xlfn.XMATCH($A$2,'Talnagögn | Numerical Data'!$1:$1))/INDEX('Talnagögn | Numerical Data'!$1:$1048576,_xlfn.XMATCH($A24,'Talnagögn | Numerical Data'!$A:$A),_xlfn.XMATCH($B$2,'Talnagögn | Numerical Data'!$1:$1))-1</f>
        <v>0.25319935563071327</v>
      </c>
      <c r="AT24" s="996" cm="1">
        <f t="array" ref="AT24">INDEX('Talnagögn | Numerical Data'!$1:$1048576,_xlfn.XMATCH($B24,'Talnagögn | Numerical Data'!$B:$B),_xlfn.XMATCH($B$6,'Talnagögn | Numerical Data'!$1:$1))-INDEX('Talnagögn | Numerical Data'!$1:$1048576,_xlfn.XMATCH($A24,'Talnagögn | Numerical Data'!$A:$A),_xlfn.XMATCH($B$2,'Talnagögn | Numerical Data'!$1:$1))</f>
        <v>-849.0015014604146</v>
      </c>
      <c r="AU24" s="997"/>
      <c r="AV24" s="340" cm="1">
        <f t="array" ref="AV24">INDEX('Talnagögn | Numerical Data'!$1:$1048576,_xlfn.XMATCH($B24,'Talnagögn | Numerical Data'!$B:$B),_xlfn.XMATCH($B$6,'Talnagögn | Numerical Data'!$1:$1))/INDEX('Talnagögn | Numerical Data'!$1:$1048576,_xlfn.XMATCH($A24,'Talnagögn | Numerical Data'!$A:$A),_xlfn.XMATCH($B$2,'Talnagögn | Numerical Data'!$1:$1))-1</f>
        <v>-0.22900504664577448</v>
      </c>
      <c r="AW24" s="996" cm="1">
        <f t="array" ref="AW24">INDEX('Talnagögn | Numerical Data'!$1:$1048576,_xlfn.XMATCH($B24,'Talnagögn | Numerical Data'!$B:$B),_xlfn.XMATCH($B$5,'Talnagögn | Numerical Data'!$1:$1))-INDEX('Talnagögn | Numerical Data'!$1:$1048576,_xlfn.XMATCH($A24,'Talnagögn | Numerical Data'!$A:$A),_xlfn.XMATCH($B$3,'Talnagögn | Numerical Data'!$1:$1))</f>
        <v>263.91698406388969</v>
      </c>
      <c r="AX24" s="997"/>
      <c r="AY24" s="535" cm="1">
        <f t="array" ref="AY24">INDEX('Talnagögn | Numerical Data'!$1:$1048576,_xlfn.XMATCH($B24,'Talnagögn | Numerical Data'!$B:$B),_xlfn.XMATCH($B$5,'Talnagögn | Numerical Data'!$1:$1))/INDEX('Talnagögn | Numerical Data'!$1:$1048576,_xlfn.XMATCH($A24,'Talnagögn | Numerical Data'!$A:$A),_xlfn.XMATCH($B$3,'Talnagögn | Numerical Data'!$1:$1))-1</f>
        <v>6.392014673275459E-2</v>
      </c>
      <c r="AZ24" s="996" cm="1">
        <f t="array" ref="AZ24">INDEX('Talnagögn | Numerical Data'!$1:$1048576,_xlfn.XMATCH($C24,'Talnagögn | Numerical Data'!$B:$B),_xlfn.XMATCH($B$6,'Talnagögn | Numerical Data'!$1:$1))-INDEX('Talnagögn | Numerical Data'!$1:$1048576,_xlfn.XMATCH($A24,'Talnagögn | Numerical Data'!$A:$A),_xlfn.XMATCH($B$2,'Talnagögn | Numerical Data'!$1:$1))</f>
        <v>-891.20678144944895</v>
      </c>
      <c r="BA24" s="997"/>
      <c r="BB24" s="340" cm="1">
        <f t="array" ref="BB24">INDEX('Talnagögn | Numerical Data'!$1:$1048576,_xlfn.XMATCH($C24,'Talnagögn | Numerical Data'!$B:$B),_xlfn.XMATCH($B$6,'Talnagögn | Numerical Data'!$1:$1))/INDEX('Talnagögn | Numerical Data'!$1:$1048576,_xlfn.XMATCH($A24,'Talnagögn | Numerical Data'!$A:$A),_xlfn.XMATCH($B$2,'Talnagögn | Numerical Data'!$1:$1))-1</f>
        <v>-0.24038926928373339</v>
      </c>
      <c r="BC24" s="996" cm="1">
        <f t="array" ref="BC24">INDEX('Talnagögn | Numerical Data'!$1:$1048576,_xlfn.XMATCH($C24,'Talnagögn | Numerical Data'!$B:$B),_xlfn.XMATCH($B$5,'Talnagögn | Numerical Data'!$1:$1))-INDEX('Talnagögn | Numerical Data'!$1:$1048576,_xlfn.XMATCH($A24,'Talnagögn | Numerical Data'!$A:$A),_xlfn.XMATCH($B$3,'Talnagögn | Numerical Data'!$1:$1))</f>
        <v>27.571961666792959</v>
      </c>
      <c r="BD24" s="997"/>
      <c r="BE24" s="538" cm="1">
        <f t="array" ref="BE24">INDEX('Talnagögn | Numerical Data'!$1:$1048576,_xlfn.XMATCH($C24,'Talnagögn | Numerical Data'!$B:$B),_xlfn.XMATCH($B$5,'Talnagögn | Numerical Data'!$1:$1))/INDEX('Talnagögn | Numerical Data'!$1:$1048576,_xlfn.XMATCH($A24,'Talnagögn | Numerical Data'!$A:$A),_xlfn.XMATCH($B$3,'Talnagögn | Numerical Data'!$1:$1))-1</f>
        <v>6.6778719895672634E-3</v>
      </c>
    </row>
    <row r="25" spans="1:57" s="42" customFormat="1" ht="13.5" customHeight="1" x14ac:dyDescent="0.4">
      <c r="A25" s="592"/>
      <c r="B25" s="596"/>
      <c r="C25" s="596"/>
      <c r="D25" s="337" t="s">
        <v>48</v>
      </c>
      <c r="E25" s="343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72"/>
      <c r="S25" s="273"/>
      <c r="T25" s="273"/>
      <c r="U25" s="273"/>
      <c r="V25" s="273"/>
      <c r="W25" s="273"/>
      <c r="X25" s="273"/>
      <c r="Y25" s="273"/>
      <c r="Z25" s="273"/>
      <c r="AA25" s="273"/>
      <c r="AB25" s="275"/>
      <c r="AD25" s="542"/>
    </row>
    <row r="26" spans="1:57" s="42" customFormat="1" ht="13.5" customHeight="1" x14ac:dyDescent="0.4">
      <c r="A26" s="128"/>
      <c r="B26" s="596"/>
      <c r="C26" s="596"/>
      <c r="D26" s="337" t="s">
        <v>48</v>
      </c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541"/>
    </row>
    <row r="27" spans="1:57" ht="15" customHeight="1" x14ac:dyDescent="0.4">
      <c r="B27" s="596"/>
      <c r="C27" s="596"/>
      <c r="D27" s="337" t="s">
        <v>48</v>
      </c>
    </row>
    <row r="28" spans="1:57" ht="15" customHeight="1" x14ac:dyDescent="0.4">
      <c r="B28" s="596"/>
      <c r="C28" s="596"/>
      <c r="D28" s="337" t="s">
        <v>48</v>
      </c>
    </row>
    <row r="29" spans="1:57" ht="15" customHeight="1" x14ac:dyDescent="0.4">
      <c r="B29" s="596"/>
      <c r="C29" s="596"/>
      <c r="D29" s="337" t="s">
        <v>48</v>
      </c>
    </row>
    <row r="30" spans="1:57" x14ac:dyDescent="0.4">
      <c r="B30" s="596"/>
      <c r="C30" s="596"/>
      <c r="D30" s="337" t="s">
        <v>48</v>
      </c>
    </row>
    <row r="31" spans="1:57" x14ac:dyDescent="0.4">
      <c r="B31" s="596"/>
      <c r="C31" s="596"/>
      <c r="D31" s="337" t="s">
        <v>48</v>
      </c>
    </row>
    <row r="32" spans="1:57" x14ac:dyDescent="0.4">
      <c r="B32" s="596"/>
      <c r="C32" s="596"/>
      <c r="D32" s="337" t="s">
        <v>48</v>
      </c>
    </row>
    <row r="33" spans="2:4" x14ac:dyDescent="0.4">
      <c r="B33" s="591" t="s">
        <v>48</v>
      </c>
      <c r="D33" s="337" t="s">
        <v>48</v>
      </c>
    </row>
    <row r="34" spans="2:4" ht="15" customHeight="1" x14ac:dyDescent="0.4">
      <c r="B34" s="591" t="s">
        <v>48</v>
      </c>
      <c r="D34" s="337" t="s">
        <v>48</v>
      </c>
    </row>
    <row r="35" spans="2:4" ht="15" customHeight="1" x14ac:dyDescent="0.4">
      <c r="B35" s="591" t="s">
        <v>48</v>
      </c>
      <c r="D35" s="337" t="s">
        <v>48</v>
      </c>
    </row>
    <row r="36" spans="2:4" ht="15" customHeight="1" x14ac:dyDescent="0.4">
      <c r="B36" s="591" t="s">
        <v>48</v>
      </c>
      <c r="D36" s="337" t="s">
        <v>48</v>
      </c>
    </row>
    <row r="37" spans="2:4" x14ac:dyDescent="0.4">
      <c r="D37" s="337" t="s">
        <v>48</v>
      </c>
    </row>
    <row r="38" spans="2:4" x14ac:dyDescent="0.4">
      <c r="D38" s="337" t="s">
        <v>48</v>
      </c>
    </row>
    <row r="39" spans="2:4" x14ac:dyDescent="0.4">
      <c r="D39" s="337" t="s">
        <v>48</v>
      </c>
    </row>
    <row r="40" spans="2:4" x14ac:dyDescent="0.4">
      <c r="D40" s="337" t="s">
        <v>48</v>
      </c>
    </row>
    <row r="41" spans="2:4" x14ac:dyDescent="0.4">
      <c r="D41" s="337" t="s">
        <v>48</v>
      </c>
    </row>
    <row r="42" spans="2:4" x14ac:dyDescent="0.4">
      <c r="D42" s="337" t="s">
        <v>48</v>
      </c>
    </row>
    <row r="43" spans="2:4" x14ac:dyDescent="0.4">
      <c r="D43" s="337" t="s">
        <v>48</v>
      </c>
    </row>
    <row r="44" spans="2:4" x14ac:dyDescent="0.4">
      <c r="D44" s="337" t="s">
        <v>48</v>
      </c>
    </row>
    <row r="45" spans="2:4" x14ac:dyDescent="0.4">
      <c r="D45" s="337" t="s">
        <v>48</v>
      </c>
    </row>
    <row r="46" spans="2:4" x14ac:dyDescent="0.4">
      <c r="D46" s="337" t="s">
        <v>48</v>
      </c>
    </row>
    <row r="47" spans="2:4" x14ac:dyDescent="0.4">
      <c r="D47" s="337" t="s">
        <v>48</v>
      </c>
    </row>
    <row r="48" spans="2:4" x14ac:dyDescent="0.4">
      <c r="D48" s="337" t="s">
        <v>48</v>
      </c>
    </row>
    <row r="49" spans="1:33" s="276" customFormat="1" ht="27" customHeight="1" x14ac:dyDescent="0.4">
      <c r="A49" s="593"/>
      <c r="B49" s="593"/>
      <c r="C49" s="593"/>
      <c r="E49" s="276" t="s">
        <v>34</v>
      </c>
      <c r="AD49" s="543"/>
      <c r="AG49" s="276" t="s">
        <v>174</v>
      </c>
    </row>
    <row r="50" spans="1:33" x14ac:dyDescent="0.4">
      <c r="D50" s="337" t="s">
        <v>48</v>
      </c>
    </row>
    <row r="51" spans="1:33" x14ac:dyDescent="0.4">
      <c r="D51" s="337"/>
    </row>
    <row r="52" spans="1:33" ht="24.6" x14ac:dyDescent="0.4">
      <c r="D52" s="337" t="s">
        <v>48</v>
      </c>
      <c r="E52" s="346"/>
      <c r="AG52" s="347"/>
    </row>
    <row r="53" spans="1:33" x14ac:dyDescent="0.4">
      <c r="D53" s="337" t="s">
        <v>48</v>
      </c>
    </row>
    <row r="54" spans="1:33" x14ac:dyDescent="0.4">
      <c r="D54" s="337" t="s">
        <v>48</v>
      </c>
    </row>
    <row r="55" spans="1:33" x14ac:dyDescent="0.4">
      <c r="D55" s="337" t="s">
        <v>48</v>
      </c>
    </row>
    <row r="56" spans="1:33" x14ac:dyDescent="0.4">
      <c r="D56" s="337" t="s">
        <v>48</v>
      </c>
    </row>
    <row r="57" spans="1:33" x14ac:dyDescent="0.4">
      <c r="D57" s="337" t="s">
        <v>48</v>
      </c>
    </row>
    <row r="58" spans="1:33" ht="15" customHeight="1" x14ac:dyDescent="0.4">
      <c r="D58" s="337" t="s">
        <v>48</v>
      </c>
    </row>
    <row r="59" spans="1:33" ht="15" customHeight="1" x14ac:dyDescent="0.4">
      <c r="D59" s="337" t="s">
        <v>48</v>
      </c>
    </row>
    <row r="60" spans="1:33" ht="15" customHeight="1" x14ac:dyDescent="0.4">
      <c r="D60" s="337" t="s">
        <v>48</v>
      </c>
    </row>
    <row r="61" spans="1:33" x14ac:dyDescent="0.4">
      <c r="D61" s="337" t="s">
        <v>48</v>
      </c>
    </row>
    <row r="62" spans="1:33" x14ac:dyDescent="0.4">
      <c r="D62" s="337" t="s">
        <v>48</v>
      </c>
    </row>
    <row r="63" spans="1:33" x14ac:dyDescent="0.4">
      <c r="D63" s="337" t="s">
        <v>48</v>
      </c>
    </row>
    <row r="64" spans="1:33" x14ac:dyDescent="0.4">
      <c r="D64" s="337" t="s">
        <v>48</v>
      </c>
    </row>
    <row r="65" spans="4:4" x14ac:dyDescent="0.4">
      <c r="D65" s="337" t="s">
        <v>48</v>
      </c>
    </row>
    <row r="66" spans="4:4" x14ac:dyDescent="0.4">
      <c r="D66" s="337" t="s">
        <v>48</v>
      </c>
    </row>
    <row r="67" spans="4:4" x14ac:dyDescent="0.4">
      <c r="D67" s="337" t="s">
        <v>48</v>
      </c>
    </row>
    <row r="68" spans="4:4" x14ac:dyDescent="0.4">
      <c r="D68" s="337" t="s">
        <v>48</v>
      </c>
    </row>
    <row r="69" spans="4:4" x14ac:dyDescent="0.4">
      <c r="D69" s="337" t="s">
        <v>48</v>
      </c>
    </row>
    <row r="70" spans="4:4" x14ac:dyDescent="0.4">
      <c r="D70" s="337" t="s">
        <v>48</v>
      </c>
    </row>
    <row r="71" spans="4:4" x14ac:dyDescent="0.4">
      <c r="D71" s="337" t="s">
        <v>48</v>
      </c>
    </row>
    <row r="72" spans="4:4" x14ac:dyDescent="0.4">
      <c r="D72" s="337" t="s">
        <v>48</v>
      </c>
    </row>
    <row r="94" spans="1:41" s="276" customFormat="1" ht="27" customHeight="1" x14ac:dyDescent="0.4">
      <c r="A94" s="593"/>
      <c r="B94" s="593"/>
      <c r="C94" s="593"/>
      <c r="E94" s="276" t="s">
        <v>328</v>
      </c>
      <c r="AD94" s="543"/>
      <c r="AG94" s="276" t="s">
        <v>426</v>
      </c>
    </row>
    <row r="95" spans="1:41" x14ac:dyDescent="0.4">
      <c r="D95" s="337" t="s">
        <v>48</v>
      </c>
    </row>
    <row r="96" spans="1:41" x14ac:dyDescent="0.4">
      <c r="AO96" s="650"/>
    </row>
    <row r="116" spans="2:4" x14ac:dyDescent="0.4">
      <c r="B116" s="594"/>
      <c r="C116" s="594"/>
      <c r="D116" s="337" t="s">
        <v>48</v>
      </c>
    </row>
    <row r="117" spans="2:4" ht="15" customHeight="1" x14ac:dyDescent="0.4">
      <c r="B117" s="595"/>
      <c r="C117" s="595"/>
      <c r="D117" s="337" t="s">
        <v>48</v>
      </c>
    </row>
    <row r="118" spans="2:4" ht="15" customHeight="1" x14ac:dyDescent="0.4">
      <c r="B118" s="595"/>
      <c r="C118" s="595"/>
      <c r="D118" s="337" t="s">
        <v>48</v>
      </c>
    </row>
    <row r="119" spans="2:4" ht="15" customHeight="1" x14ac:dyDescent="0.4">
      <c r="B119" s="595"/>
      <c r="C119" s="595"/>
      <c r="D119" s="337" t="s">
        <v>48</v>
      </c>
    </row>
    <row r="120" spans="2:4" x14ac:dyDescent="0.4">
      <c r="D120" s="337" t="s">
        <v>48</v>
      </c>
    </row>
    <row r="121" spans="2:4" x14ac:dyDescent="0.4">
      <c r="D121" s="337" t="s">
        <v>48</v>
      </c>
    </row>
    <row r="122" spans="2:4" x14ac:dyDescent="0.4">
      <c r="D122" s="337" t="s">
        <v>48</v>
      </c>
    </row>
    <row r="123" spans="2:4" x14ac:dyDescent="0.4">
      <c r="D123" s="337" t="s">
        <v>48</v>
      </c>
    </row>
    <row r="124" spans="2:4" x14ac:dyDescent="0.4">
      <c r="D124" s="337" t="s">
        <v>48</v>
      </c>
    </row>
    <row r="125" spans="2:4" x14ac:dyDescent="0.4">
      <c r="D125" s="337" t="s">
        <v>48</v>
      </c>
    </row>
    <row r="126" spans="2:4" x14ac:dyDescent="0.4">
      <c r="D126" s="337" t="s">
        <v>48</v>
      </c>
    </row>
    <row r="127" spans="2:4" x14ac:dyDescent="0.4">
      <c r="D127" s="337" t="s">
        <v>48</v>
      </c>
    </row>
    <row r="128" spans="2:4" x14ac:dyDescent="0.4">
      <c r="D128" s="337" t="s">
        <v>48</v>
      </c>
    </row>
    <row r="129" spans="1:57" x14ac:dyDescent="0.4">
      <c r="D129" s="337" t="s">
        <v>48</v>
      </c>
    </row>
    <row r="130" spans="1:57" x14ac:dyDescent="0.4">
      <c r="D130" s="337" t="s">
        <v>48</v>
      </c>
    </row>
    <row r="131" spans="1:57" x14ac:dyDescent="0.4">
      <c r="D131" s="337" t="s">
        <v>48</v>
      </c>
    </row>
    <row r="132" spans="1:57" x14ac:dyDescent="0.4">
      <c r="D132" s="337" t="s">
        <v>48</v>
      </c>
    </row>
    <row r="133" spans="1:57" x14ac:dyDescent="0.4">
      <c r="D133" s="337" t="s">
        <v>48</v>
      </c>
    </row>
    <row r="134" spans="1:57" x14ac:dyDescent="0.4">
      <c r="D134" s="337" t="s">
        <v>48</v>
      </c>
    </row>
    <row r="135" spans="1:57" x14ac:dyDescent="0.4">
      <c r="D135" s="337" t="s">
        <v>48</v>
      </c>
    </row>
    <row r="136" spans="1:57" x14ac:dyDescent="0.4">
      <c r="D136" s="337" t="s">
        <v>48</v>
      </c>
    </row>
    <row r="137" spans="1:57" x14ac:dyDescent="0.4">
      <c r="D137" s="337" t="s">
        <v>48</v>
      </c>
    </row>
    <row r="138" spans="1:57" x14ac:dyDescent="0.4">
      <c r="A138" s="591"/>
      <c r="D138" s="337" t="s">
        <v>48</v>
      </c>
    </row>
    <row r="139" spans="1:57" x14ac:dyDescent="0.4">
      <c r="A139" s="591"/>
      <c r="D139" s="337"/>
    </row>
    <row r="140" spans="1:57" s="229" customFormat="1" ht="45.75" customHeight="1" x14ac:dyDescent="0.75">
      <c r="A140" s="608"/>
      <c r="B140" s="608"/>
      <c r="C140" s="608"/>
      <c r="D140" s="228"/>
      <c r="E140" s="229" t="s">
        <v>112</v>
      </c>
      <c r="F140" s="228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  <c r="AA140" s="228"/>
      <c r="AB140" s="228"/>
      <c r="AC140" s="228"/>
      <c r="AD140" s="544"/>
      <c r="AE140" s="228"/>
      <c r="AF140" s="228"/>
      <c r="AG140" s="229" t="s">
        <v>182</v>
      </c>
    </row>
    <row r="141" spans="1:57" s="237" customFormat="1" ht="37.5" customHeight="1" x14ac:dyDescent="0.4">
      <c r="A141" s="609"/>
      <c r="B141" s="609"/>
      <c r="C141" s="609"/>
      <c r="D141" s="234"/>
      <c r="E141" s="336" t="s">
        <v>110</v>
      </c>
      <c r="F141" s="234"/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234"/>
      <c r="S141" s="234"/>
      <c r="T141" s="234"/>
      <c r="U141" s="234"/>
      <c r="V141" s="234"/>
      <c r="W141" s="234"/>
      <c r="X141" s="234"/>
      <c r="Y141" s="234"/>
      <c r="Z141" s="234"/>
      <c r="AA141" s="234"/>
      <c r="AB141" s="234"/>
      <c r="AC141" s="234"/>
      <c r="AD141" s="540"/>
      <c r="AE141" s="234"/>
      <c r="AF141" s="234"/>
      <c r="AG141" s="348" t="s">
        <v>185</v>
      </c>
      <c r="AH141" s="234"/>
      <c r="AI141" s="234"/>
      <c r="AJ141" s="234"/>
      <c r="AK141" s="234"/>
      <c r="AL141" s="234"/>
      <c r="AM141" s="234"/>
      <c r="AN141" s="234"/>
      <c r="AO141" s="234"/>
      <c r="AP141" s="234"/>
      <c r="AQ141" s="234"/>
      <c r="AS141" s="236"/>
    </row>
    <row r="142" spans="1:57" s="42" customFormat="1" ht="13.5" customHeight="1" x14ac:dyDescent="0.4">
      <c r="A142" s="128"/>
      <c r="B142" s="596"/>
      <c r="C142" s="596"/>
      <c r="D142" s="337" t="s">
        <v>48</v>
      </c>
      <c r="E142" s="343"/>
      <c r="F142" s="268"/>
      <c r="G142" s="268"/>
      <c r="H142" s="268"/>
      <c r="I142" s="268"/>
      <c r="J142" s="268"/>
      <c r="K142" s="268"/>
      <c r="L142" s="268"/>
      <c r="M142" s="268"/>
      <c r="N142" s="268"/>
      <c r="O142" s="268"/>
      <c r="P142" s="268"/>
      <c r="Q142" s="268"/>
      <c r="R142" s="268"/>
      <c r="S142" s="268"/>
      <c r="T142" s="268"/>
      <c r="U142" s="268"/>
      <c r="V142" s="268"/>
      <c r="W142" s="268"/>
      <c r="X142" s="268"/>
      <c r="Y142" s="268"/>
      <c r="Z142" s="268"/>
      <c r="AA142" s="272"/>
      <c r="AB142" s="273"/>
      <c r="AC142" s="273"/>
      <c r="AD142" s="545"/>
      <c r="AE142" s="273"/>
      <c r="AF142" s="273"/>
      <c r="AG142" s="273"/>
      <c r="AH142" s="273"/>
      <c r="AI142" s="273"/>
      <c r="AJ142" s="273"/>
      <c r="AK142" s="275"/>
    </row>
    <row r="143" spans="1:57" s="42" customFormat="1" ht="33" customHeight="1" x14ac:dyDescent="0.4">
      <c r="A143" s="128"/>
      <c r="B143" s="596"/>
      <c r="C143" s="596"/>
      <c r="D143" s="337" t="s">
        <v>48</v>
      </c>
      <c r="E143" s="531"/>
      <c r="F143" s="1034" t="s">
        <v>34</v>
      </c>
      <c r="G143" s="935"/>
      <c r="H143" s="935"/>
      <c r="I143" s="935"/>
      <c r="J143" s="935"/>
      <c r="K143" s="935"/>
      <c r="L143" s="935"/>
      <c r="M143" s="935"/>
      <c r="N143" s="935"/>
      <c r="O143" s="935"/>
      <c r="P143" s="935"/>
      <c r="Q143" s="1035"/>
      <c r="R143" s="1026" t="s">
        <v>328</v>
      </c>
      <c r="S143" s="932"/>
      <c r="T143" s="932"/>
      <c r="U143" s="932"/>
      <c r="V143" s="932"/>
      <c r="W143" s="932"/>
      <c r="X143" s="932"/>
      <c r="Y143" s="932"/>
      <c r="Z143" s="932"/>
      <c r="AA143" s="932"/>
      <c r="AB143" s="932"/>
      <c r="AC143" s="932"/>
      <c r="AD143" s="546"/>
      <c r="AG143" s="1198"/>
      <c r="AH143" s="1034" t="s">
        <v>174</v>
      </c>
      <c r="AI143" s="935"/>
      <c r="AJ143" s="935"/>
      <c r="AK143" s="935"/>
      <c r="AL143" s="935"/>
      <c r="AM143" s="935"/>
      <c r="AN143" s="935"/>
      <c r="AO143" s="935"/>
      <c r="AP143" s="935"/>
      <c r="AQ143" s="935"/>
      <c r="AR143" s="935"/>
      <c r="AS143" s="935"/>
      <c r="AT143" s="1026" t="s">
        <v>426</v>
      </c>
      <c r="AU143" s="932"/>
      <c r="AV143" s="932"/>
      <c r="AW143" s="932"/>
      <c r="AX143" s="932"/>
      <c r="AY143" s="932"/>
      <c r="AZ143" s="932"/>
      <c r="BA143" s="932"/>
      <c r="BB143" s="932"/>
      <c r="BC143" s="932"/>
      <c r="BD143" s="932"/>
      <c r="BE143" s="932"/>
    </row>
    <row r="144" spans="1:57" s="42" customFormat="1" ht="33" customHeight="1" x14ac:dyDescent="0.4">
      <c r="A144" s="128"/>
      <c r="B144" s="596"/>
      <c r="C144" s="596"/>
      <c r="D144" s="337"/>
      <c r="E144" s="533"/>
      <c r="F144" s="1010" t="str">
        <f>"Losun árið "&amp;$A$2&amp;" í samanburði við losun fyrri ára"</f>
        <v>Losun árið 2023 í samanburði við losun fyrri ára</v>
      </c>
      <c r="G144" s="1011"/>
      <c r="H144" s="1011"/>
      <c r="I144" s="1011"/>
      <c r="J144" s="1011"/>
      <c r="K144" s="1011"/>
      <c r="L144" s="1011"/>
      <c r="M144" s="1011"/>
      <c r="N144" s="1011"/>
      <c r="O144" s="1011"/>
      <c r="P144" s="1011"/>
      <c r="Q144" s="1012"/>
      <c r="R144" s="1013" t="s">
        <v>326</v>
      </c>
      <c r="S144" s="1014"/>
      <c r="T144" s="1014"/>
      <c r="U144" s="1014"/>
      <c r="V144" s="1014"/>
      <c r="W144" s="1015"/>
      <c r="X144" s="1013" t="s">
        <v>327</v>
      </c>
      <c r="Y144" s="1014"/>
      <c r="Z144" s="1014"/>
      <c r="AA144" s="1014"/>
      <c r="AB144" s="1014"/>
      <c r="AC144" s="1014"/>
      <c r="AD144" s="546"/>
      <c r="AG144" s="1198"/>
      <c r="AH144" s="1034" t="str">
        <f>$AH$5</f>
        <v>Emissions in 2023 compared to emissions in previous years</v>
      </c>
      <c r="AI144" s="935"/>
      <c r="AJ144" s="935"/>
      <c r="AK144" s="935"/>
      <c r="AL144" s="935"/>
      <c r="AM144" s="935"/>
      <c r="AN144" s="935"/>
      <c r="AO144" s="935"/>
      <c r="AP144" s="935"/>
      <c r="AQ144" s="935"/>
      <c r="AR144" s="935"/>
      <c r="AS144" s="935"/>
      <c r="AT144" s="1013" t="str">
        <f>$AT$5</f>
        <v>Scenario: With Existing Measures</v>
      </c>
      <c r="AU144" s="1014"/>
      <c r="AV144" s="1014"/>
      <c r="AW144" s="1014"/>
      <c r="AX144" s="1014"/>
      <c r="AY144" s="1015"/>
      <c r="AZ144" s="1013" t="str">
        <f>$AZ$5</f>
        <v>Scenario: With Additional Measures</v>
      </c>
      <c r="BA144" s="1014"/>
      <c r="BB144" s="1014"/>
      <c r="BC144" s="1014"/>
      <c r="BD144" s="1014"/>
      <c r="BE144" s="1014"/>
    </row>
    <row r="145" spans="1:57" s="42" customFormat="1" ht="28.5" customHeight="1" x14ac:dyDescent="0.4">
      <c r="A145" s="128"/>
      <c r="B145" s="596"/>
      <c r="C145" s="596"/>
      <c r="D145" s="337" t="s">
        <v>48</v>
      </c>
      <c r="E145" s="531"/>
      <c r="F145" s="937" t="str">
        <f>"Losun "&amp;$A$2</f>
        <v>Losun 2023</v>
      </c>
      <c r="G145" s="947"/>
      <c r="H145" s="948"/>
      <c r="I145" s="947" t="str">
        <f>"Breyting frá "&amp;$B$4</f>
        <v>Breyting frá 2022</v>
      </c>
      <c r="J145" s="947"/>
      <c r="K145" s="948"/>
      <c r="L145" s="947" t="str">
        <f>"Breyting frá "&amp;$B$3</f>
        <v>Breyting frá 2005</v>
      </c>
      <c r="M145" s="947"/>
      <c r="N145" s="948"/>
      <c r="O145" s="937" t="str">
        <f>"Breyting frá "&amp;$B$2</f>
        <v>Breyting frá 1990</v>
      </c>
      <c r="P145" s="947"/>
      <c r="Q145" s="948"/>
      <c r="R145" s="951" t="s">
        <v>324</v>
      </c>
      <c r="S145" s="952"/>
      <c r="T145" s="950"/>
      <c r="U145" s="952" t="s">
        <v>325</v>
      </c>
      <c r="V145" s="952"/>
      <c r="W145" s="950"/>
      <c r="X145" s="951" t="s">
        <v>324</v>
      </c>
      <c r="Y145" s="952"/>
      <c r="Z145" s="950"/>
      <c r="AA145" s="952" t="s">
        <v>325</v>
      </c>
      <c r="AB145" s="952"/>
      <c r="AC145" s="952"/>
      <c r="AD145" s="546"/>
      <c r="AG145" s="1198"/>
      <c r="AH145" s="937" t="str">
        <f>$AH$6</f>
        <v>Emissions in 2023</v>
      </c>
      <c r="AI145" s="947"/>
      <c r="AJ145" s="948"/>
      <c r="AK145" s="947" t="str">
        <f>$AK$6</f>
        <v>Change from 2022</v>
      </c>
      <c r="AL145" s="947"/>
      <c r="AM145" s="948"/>
      <c r="AN145" s="947" t="str">
        <f>$AN$6</f>
        <v>Change from 2005</v>
      </c>
      <c r="AO145" s="947"/>
      <c r="AP145" s="948"/>
      <c r="AQ145" s="937" t="str">
        <f>$AQ$6</f>
        <v>Change from 1990</v>
      </c>
      <c r="AR145" s="947"/>
      <c r="AS145" s="947"/>
      <c r="AT145" s="951" t="str">
        <f>$AT$6</f>
        <v>Change between 1990 and 2055</v>
      </c>
      <c r="AU145" s="952"/>
      <c r="AV145" s="950"/>
      <c r="AW145" s="951" t="str">
        <f>$AW$6</f>
        <v>Change between 2005 and 2030</v>
      </c>
      <c r="AX145" s="952"/>
      <c r="AY145" s="952"/>
      <c r="AZ145" s="951" t="str">
        <f>$AT$6</f>
        <v>Change between 1990 and 2055</v>
      </c>
      <c r="BA145" s="952"/>
      <c r="BB145" s="950"/>
      <c r="BC145" s="951" t="str">
        <f>$AW$6</f>
        <v>Change between 2005 and 2030</v>
      </c>
      <c r="BD145" s="952"/>
      <c r="BE145" s="952"/>
    </row>
    <row r="146" spans="1:57" s="303" customFormat="1" ht="24" customHeight="1" x14ac:dyDescent="0.4">
      <c r="A146" s="128"/>
      <c r="B146" s="596"/>
      <c r="C146" s="596"/>
      <c r="D146" s="577" t="s">
        <v>48</v>
      </c>
      <c r="E146" s="575"/>
      <c r="F146" s="1055" t="s">
        <v>343</v>
      </c>
      <c r="G146" s="1056"/>
      <c r="H146" s="578" t="s">
        <v>4</v>
      </c>
      <c r="I146" s="1056" t="str">
        <f>$F$7</f>
        <v>Þús. tonn CO₂-íg.</v>
      </c>
      <c r="J146" s="1056"/>
      <c r="K146" s="578" t="s">
        <v>4</v>
      </c>
      <c r="L146" s="1056" t="str">
        <f>$F$7</f>
        <v>Þús. tonn CO₂-íg.</v>
      </c>
      <c r="M146" s="1056"/>
      <c r="N146" s="578" t="s">
        <v>4</v>
      </c>
      <c r="O146" s="1056" t="str">
        <f>$F$7</f>
        <v>Þús. tonn CO₂-íg.</v>
      </c>
      <c r="P146" s="1056"/>
      <c r="Q146" s="578" t="s">
        <v>4</v>
      </c>
      <c r="R146" s="1007" t="str">
        <f>$F$7</f>
        <v>Þús. tonn CO₂-íg.</v>
      </c>
      <c r="S146" s="1007"/>
      <c r="T146" s="243" t="s">
        <v>4</v>
      </c>
      <c r="U146" s="1007" t="str">
        <f>$F$7</f>
        <v>Þús. tonn CO₂-íg.</v>
      </c>
      <c r="V146" s="1007"/>
      <c r="W146" s="243" t="s">
        <v>4</v>
      </c>
      <c r="X146" s="1007" t="str">
        <f>$F$7</f>
        <v>Þús. tonn CO₂-íg.</v>
      </c>
      <c r="Y146" s="1007"/>
      <c r="Z146" s="243" t="s">
        <v>4</v>
      </c>
      <c r="AA146" s="1007" t="str">
        <f>$F$7</f>
        <v>Þús. tonn CO₂-íg.</v>
      </c>
      <c r="AB146" s="1007"/>
      <c r="AC146" s="244" t="s">
        <v>4</v>
      </c>
      <c r="AD146" s="586"/>
      <c r="AG146" s="1198"/>
      <c r="AH146" s="1056" t="s">
        <v>306</v>
      </c>
      <c r="AI146" s="1056"/>
      <c r="AJ146" s="578" t="s">
        <v>4</v>
      </c>
      <c r="AK146" s="1056" t="s">
        <v>306</v>
      </c>
      <c r="AL146" s="1056"/>
      <c r="AM146" s="578" t="s">
        <v>4</v>
      </c>
      <c r="AN146" s="1056" t="s">
        <v>306</v>
      </c>
      <c r="AO146" s="1056"/>
      <c r="AP146" s="578" t="s">
        <v>4</v>
      </c>
      <c r="AQ146" s="1056" t="s">
        <v>306</v>
      </c>
      <c r="AR146" s="1056"/>
      <c r="AS146" s="578" t="s">
        <v>4</v>
      </c>
      <c r="AT146" s="1007" t="s">
        <v>306</v>
      </c>
      <c r="AU146" s="1007"/>
      <c r="AV146" s="243" t="s">
        <v>4</v>
      </c>
      <c r="AW146" s="1007" t="s">
        <v>306</v>
      </c>
      <c r="AX146" s="1007"/>
      <c r="AY146" s="243" t="s">
        <v>4</v>
      </c>
      <c r="AZ146" s="1007" t="s">
        <v>306</v>
      </c>
      <c r="BA146" s="1007"/>
      <c r="BB146" s="243" t="s">
        <v>4</v>
      </c>
      <c r="BC146" s="1007" t="s">
        <v>306</v>
      </c>
      <c r="BD146" s="1007"/>
      <c r="BE146" s="244" t="s">
        <v>4</v>
      </c>
    </row>
    <row r="147" spans="1:57" s="42" customFormat="1" ht="21" customHeight="1" x14ac:dyDescent="0.4">
      <c r="A147" s="51" t="s">
        <v>50</v>
      </c>
      <c r="B147" s="51" t="s">
        <v>345</v>
      </c>
      <c r="C147" s="591" t="s">
        <v>351</v>
      </c>
      <c r="D147" s="337" t="s">
        <v>48</v>
      </c>
      <c r="E147" s="309" t="str">
        <f>'Talnagögn | Numerical Data'!$D$32</f>
        <v>Fiskiskip</v>
      </c>
      <c r="F147" s="990" cm="1">
        <f t="array" ref="F147">INDEX('Talnagögn | Numerical Data'!$1:$1048576, _xlfn.XMATCH($A147,'Talnagögn | Numerical Data'!$A:$A), _xlfn.XMATCH($A$2,'Talnagögn | Numerical Data'!$1:$1))</f>
        <v>485.3352147538011</v>
      </c>
      <c r="G147" s="991"/>
      <c r="H147" s="292">
        <f>F147/$F$155</f>
        <v>0.10446197577103737</v>
      </c>
      <c r="I147" s="1019" cm="1">
        <f t="array" ref="I147">INDEX('Talnagögn | Numerical Data'!$1:$1048576, _xlfn.XMATCH($A147,'Talnagögn | Numerical Data'!$A:$A), _xlfn.XMATCH($A$2,'Talnagögn | Numerical Data'!$1:$1))-INDEX('Talnagögn | Numerical Data'!$1:$1048576, _xlfn.XMATCH($A147,'Talnagögn | Numerical Data'!$A:$A), _xlfn.XMATCH($B$4,'Talnagögn | Numerical Data'!$1:$1))</f>
        <v>4.8347753176444712</v>
      </c>
      <c r="J147" s="1020"/>
      <c r="K147" s="349" cm="1">
        <f t="array" ref="K147">INDEX('Talnagögn | Numerical Data'!$1:$1048576, _xlfn.XMATCH($A147,'Talnagögn | Numerical Data'!$A:$A), _xlfn.XMATCH($A$2,'Talnagögn | Numerical Data'!$1:$1))/INDEX('Talnagögn | Numerical Data'!$1:$1048576, _xlfn.XMATCH($A147,'Talnagögn | Numerical Data'!$A:$A), _xlfn.XMATCH($B$4,'Talnagögn | Numerical Data'!$1:$1))-1</f>
        <v>1.0061958160366702E-2</v>
      </c>
      <c r="L147" s="1008" cm="1">
        <f t="array" ref="L147">INDEX('Talnagögn | Numerical Data'!$1:$1048576, _xlfn.XMATCH($A147,'Talnagögn | Numerical Data'!$A:$A), _xlfn.XMATCH($A$2,'Talnagögn | Numerical Data'!$1:$1))-INDEX('Talnagögn | Numerical Data'!$1:$1048576, _xlfn.XMATCH($A147,'Talnagögn | Numerical Data'!$A:$A), _xlfn.XMATCH($B$3,'Talnagögn | Numerical Data'!$1:$1))</f>
        <v>-256.94058220377826</v>
      </c>
      <c r="M147" s="1009"/>
      <c r="N147" s="350" cm="1">
        <f t="array" ref="N147">INDEX('Talnagögn | Numerical Data'!$1:$1048576, _xlfn.XMATCH($A147,'Talnagögn | Numerical Data'!$A:$A), _xlfn.XMATCH($A$2,'Talnagögn | Numerical Data'!$1:$1))/INDEX('Talnagögn | Numerical Data'!$1:$1048576, _xlfn.XMATCH($A147,'Talnagögn | Numerical Data'!$A:$A), _xlfn.XMATCH($B$3,'Talnagögn | Numerical Data'!$1:$1))-1</f>
        <v>-0.34615244529987321</v>
      </c>
      <c r="O147" s="990" cm="1">
        <f t="array" ref="O147">INDEX('Talnagögn | Numerical Data'!$1:$1048576, _xlfn.XMATCH($A147,'Talnagögn | Numerical Data'!$A:$A), _xlfn.XMATCH($A$2,'Talnagögn | Numerical Data'!$1:$1))-INDEX('Talnagögn | Numerical Data'!$1:$1048576, _xlfn.XMATCH($A147,'Talnagögn | Numerical Data'!$A:$A), _xlfn.XMATCH($B$2,'Talnagögn | Numerical Data'!$1:$1))</f>
        <v>-275.10222240317694</v>
      </c>
      <c r="P147" s="991"/>
      <c r="Q147" s="289" cm="1">
        <f t="array" ref="Q147">INDEX('Talnagögn | Numerical Data'!$1:$1048576, _xlfn.XMATCH($A147,'Talnagögn | Numerical Data'!$A:$A), _xlfn.XMATCH($A$2,'Talnagögn | Numerical Data'!$1:$1))/INDEX('Talnagögn | Numerical Data'!$1:$1048576, _xlfn.XMATCH($A147,'Talnagögn | Numerical Data'!$A:$A), _xlfn.XMATCH($B$2,'Talnagögn | Numerical Data'!$1:$1))-1</f>
        <v>-0.36176838351316898</v>
      </c>
      <c r="R147" s="1036" cm="1">
        <f t="array" ref="R147">INDEX('Talnagögn | Numerical Data'!$1:$1048576,_xlfn.XMATCH($B147,'Talnagögn | Numerical Data'!$B:$B),_xlfn.XMATCH($B$6,'Talnagögn | Numerical Data'!$1:$1))-INDEX('Talnagögn | Numerical Data'!$1:$1048576,_xlfn.XMATCH($A147,'Talnagögn | Numerical Data'!$A:$A),_xlfn.XMATCH($B$2,'Talnagögn | Numerical Data'!$1:$1))</f>
        <v>-693.34580814269668</v>
      </c>
      <c r="S147" s="989"/>
      <c r="T147" s="292" cm="1">
        <f t="array" ref="T147">INDEX('Talnagögn | Numerical Data'!$1:$1048576,_xlfn.XMATCH($B147,'Talnagögn | Numerical Data'!$B:$B),_xlfn.XMATCH($B$6,'Talnagögn | Numerical Data'!$1:$1))/INDEX('Talnagögn | Numerical Data'!$1:$1048576,_xlfn.XMATCH($A147,'Talnagögn | Numerical Data'!$A:$A),_xlfn.XMATCH($B$2,'Talnagögn | Numerical Data'!$1:$1))-1</f>
        <v>-0.91177232243442075</v>
      </c>
      <c r="U147" s="989" cm="1">
        <f t="array" ref="U147">INDEX('Talnagögn | Numerical Data'!$1:$1048576,_xlfn.XMATCH($B147,'Talnagögn | Numerical Data'!$B:$B),_xlfn.XMATCH($B$5,'Talnagögn | Numerical Data'!$1:$1))-INDEX('Talnagögn | Numerical Data'!$1:$1048576,_xlfn.XMATCH($A147,'Talnagögn | Numerical Data'!$A:$A),_xlfn.XMATCH($B$3,'Talnagögn | Numerical Data'!$1:$1))</f>
        <v>-276.42412920670165</v>
      </c>
      <c r="V147" s="989"/>
      <c r="W147" s="292" cm="1">
        <f t="array" ref="W147">INDEX('Talnagögn | Numerical Data'!$1:$1048576,_xlfn.XMATCH($B147,'Talnagögn | Numerical Data'!$B:$B),_xlfn.XMATCH($B$5,'Talnagögn | Numerical Data'!$1:$1))/INDEX('Talnagögn | Numerical Data'!$1:$1048576,_xlfn.XMATCH($A147,'Talnagögn | Numerical Data'!$A:$A),_xlfn.XMATCH($B$3,'Talnagögn | Numerical Data'!$1:$1))-1</f>
        <v>-0.37240083852888861</v>
      </c>
      <c r="X147" s="989" cm="1">
        <f t="array" ref="X147">INDEX('Talnagögn | Numerical Data'!$1:$1048576,_xlfn.XMATCH($C147,'Talnagögn | Numerical Data'!$B:$B),_xlfn.XMATCH($B$6,'Talnagögn | Numerical Data'!$1:$1))-INDEX('Talnagögn | Numerical Data'!$1:$1048576,_xlfn.XMATCH($A147,'Talnagögn | Numerical Data'!$A:$A),_xlfn.XMATCH($B$2,'Talnagögn | Numerical Data'!$1:$1))</f>
        <v>-699.94574282794258</v>
      </c>
      <c r="Y147" s="989"/>
      <c r="Z147" s="292" cm="1">
        <f t="array" ref="Z147">INDEX('Talnagögn | Numerical Data'!$1:$1048576,_xlfn.XMATCH($C147,'Talnagögn | Numerical Data'!$B:$B),_xlfn.XMATCH($B$6,'Talnagögn | Numerical Data'!$1:$1))/INDEX('Talnagögn | Numerical Data'!$1:$1048576,_xlfn.XMATCH($A147,'Talnagögn | Numerical Data'!$A:$A),_xlfn.XMATCH($B$2,'Talnagögn | Numerical Data'!$1:$1))-1</f>
        <v>-0.92045145152874941</v>
      </c>
      <c r="AA147" s="989" cm="1">
        <f t="array" ref="AA147">INDEX('Talnagögn | Numerical Data'!$1:$1048576,_xlfn.XMATCH($C147,'Talnagögn | Numerical Data'!$B:$B),_xlfn.XMATCH($B$5,'Talnagögn | Numerical Data'!$1:$1))-INDEX('Talnagögn | Numerical Data'!$1:$1048576,_xlfn.XMATCH($A147,'Talnagögn | Numerical Data'!$A:$A),_xlfn.XMATCH($B$3,'Talnagögn | Numerical Data'!$1:$1))</f>
        <v>-322.7195024367918</v>
      </c>
      <c r="AB147" s="989"/>
      <c r="AC147" s="287" cm="1">
        <f t="array" ref="AC147">INDEX('Talnagögn | Numerical Data'!$1:$1048576,_xlfn.XMATCH($C147,'Talnagögn | Numerical Data'!$B:$B),_xlfn.XMATCH($B$5,'Talnagögn | Numerical Data'!$1:$1))/INDEX('Talnagögn | Numerical Data'!$1:$1048576,_xlfn.XMATCH($A147,'Talnagögn | Numerical Data'!$A:$A),_xlfn.XMATCH($B$3,'Talnagögn | Numerical Data'!$1:$1))-1</f>
        <v>-0.43477034245161439</v>
      </c>
      <c r="AD147" s="631"/>
      <c r="AG147" s="309" t="str">
        <f>'Talnagögn | Numerical Data'!$E$32</f>
        <v>Fishing</v>
      </c>
      <c r="AH147" s="990" cm="1">
        <f t="array" ref="AH147">INDEX('Talnagögn | Numerical Data'!$1:$1048576, _xlfn.XMATCH($A147,'Talnagögn | Numerical Data'!$A:$A), _xlfn.XMATCH($A$2,'Talnagögn | Numerical Data'!$1:$1))</f>
        <v>485.3352147538011</v>
      </c>
      <c r="AI147" s="991"/>
      <c r="AJ147" s="292">
        <f>AH147/$F$155</f>
        <v>0.10446197577103737</v>
      </c>
      <c r="AK147" s="1019" cm="1">
        <f t="array" ref="AK147">INDEX('Talnagögn | Numerical Data'!$1:$1048576, _xlfn.XMATCH($A147,'Talnagögn | Numerical Data'!$A:$A), _xlfn.XMATCH($A$2,'Talnagögn | Numerical Data'!$1:$1))-INDEX('Talnagögn | Numerical Data'!$1:$1048576, _xlfn.XMATCH($A147,'Talnagögn | Numerical Data'!$A:$A), _xlfn.XMATCH($B$4,'Talnagögn | Numerical Data'!$1:$1))</f>
        <v>4.8347753176444712</v>
      </c>
      <c r="AL147" s="1020"/>
      <c r="AM147" s="349" cm="1">
        <f t="array" ref="AM147">INDEX('Talnagögn | Numerical Data'!$1:$1048576, _xlfn.XMATCH($A147,'Talnagögn | Numerical Data'!$A:$A), _xlfn.XMATCH($A$2,'Talnagögn | Numerical Data'!$1:$1))/INDEX('Talnagögn | Numerical Data'!$1:$1048576, _xlfn.XMATCH($A147,'Talnagögn | Numerical Data'!$A:$A), _xlfn.XMATCH($B$4,'Talnagögn | Numerical Data'!$1:$1))-1</f>
        <v>1.0061958160366702E-2</v>
      </c>
      <c r="AN147" s="1008" cm="1">
        <f t="array" ref="AN147">INDEX('Talnagögn | Numerical Data'!$1:$1048576, _xlfn.XMATCH($A147,'Talnagögn | Numerical Data'!$A:$A), _xlfn.XMATCH($A$2,'Talnagögn | Numerical Data'!$1:$1))-INDEX('Talnagögn | Numerical Data'!$1:$1048576, _xlfn.XMATCH($A147,'Talnagögn | Numerical Data'!$A:$A), _xlfn.XMATCH($B$3,'Talnagögn | Numerical Data'!$1:$1))</f>
        <v>-256.94058220377826</v>
      </c>
      <c r="AO147" s="1009"/>
      <c r="AP147" s="350" cm="1">
        <f t="array" ref="AP147">INDEX('Talnagögn | Numerical Data'!$1:$1048576, _xlfn.XMATCH($A147,'Talnagögn | Numerical Data'!$A:$A), _xlfn.XMATCH($A$2,'Talnagögn | Numerical Data'!$1:$1))/INDEX('Talnagögn | Numerical Data'!$1:$1048576, _xlfn.XMATCH($A147,'Talnagögn | Numerical Data'!$A:$A), _xlfn.XMATCH($B$3,'Talnagögn | Numerical Data'!$1:$1))-1</f>
        <v>-0.34615244529987321</v>
      </c>
      <c r="AQ147" s="990" cm="1">
        <f t="array" ref="AQ147">INDEX('Talnagögn | Numerical Data'!$1:$1048576, _xlfn.XMATCH($A147,'Talnagögn | Numerical Data'!$A:$A), _xlfn.XMATCH($A$2,'Talnagögn | Numerical Data'!$1:$1))-INDEX('Talnagögn | Numerical Data'!$1:$1048576, _xlfn.XMATCH($A147,'Talnagögn | Numerical Data'!$A:$A), _xlfn.XMATCH($B$2,'Talnagögn | Numerical Data'!$1:$1))</f>
        <v>-275.10222240317694</v>
      </c>
      <c r="AR147" s="991"/>
      <c r="AS147" s="289" cm="1">
        <f t="array" ref="AS147">INDEX('Talnagögn | Numerical Data'!$1:$1048576, _xlfn.XMATCH($A147,'Talnagögn | Numerical Data'!$A:$A), _xlfn.XMATCH($A$2,'Talnagögn | Numerical Data'!$1:$1))/INDEX('Talnagögn | Numerical Data'!$1:$1048576, _xlfn.XMATCH($A147,'Talnagögn | Numerical Data'!$A:$A), _xlfn.XMATCH($B$2,'Talnagögn | Numerical Data'!$1:$1))-1</f>
        <v>-0.36176838351316898</v>
      </c>
      <c r="AT147" s="1036" cm="1">
        <f t="array" ref="AT147">INDEX('Talnagögn | Numerical Data'!$1:$1048576,_xlfn.XMATCH($B147,'Talnagögn | Numerical Data'!$B:$B),_xlfn.XMATCH($B$6,'Talnagögn | Numerical Data'!$1:$1))-INDEX('Talnagögn | Numerical Data'!$1:$1048576,_xlfn.XMATCH($A147,'Talnagögn | Numerical Data'!$A:$A),_xlfn.XMATCH($B$2,'Talnagögn | Numerical Data'!$1:$1))</f>
        <v>-693.34580814269668</v>
      </c>
      <c r="AU147" s="989"/>
      <c r="AV147" s="292" cm="1">
        <f t="array" ref="AV147">INDEX('Talnagögn | Numerical Data'!$1:$1048576,_xlfn.XMATCH($B147,'Talnagögn | Numerical Data'!$B:$B),_xlfn.XMATCH($B$6,'Talnagögn | Numerical Data'!$1:$1))/INDEX('Talnagögn | Numerical Data'!$1:$1048576,_xlfn.XMATCH($A147,'Talnagögn | Numerical Data'!$A:$A),_xlfn.XMATCH($B$2,'Talnagögn | Numerical Data'!$1:$1))-1</f>
        <v>-0.91177232243442075</v>
      </c>
      <c r="AW147" s="989" cm="1">
        <f t="array" ref="AW147">INDEX('Talnagögn | Numerical Data'!$1:$1048576,_xlfn.XMATCH($B147,'Talnagögn | Numerical Data'!$B:$B),_xlfn.XMATCH($B$5,'Talnagögn | Numerical Data'!$1:$1))-INDEX('Talnagögn | Numerical Data'!$1:$1048576,_xlfn.XMATCH($A147,'Talnagögn | Numerical Data'!$A:$A),_xlfn.XMATCH($B$3,'Talnagögn | Numerical Data'!$1:$1))</f>
        <v>-276.42412920670165</v>
      </c>
      <c r="AX147" s="989"/>
      <c r="AY147" s="292" cm="1">
        <f t="array" ref="AY147">INDEX('Talnagögn | Numerical Data'!$1:$1048576,_xlfn.XMATCH($B147,'Talnagögn | Numerical Data'!$B:$B),_xlfn.XMATCH($B$5,'Talnagögn | Numerical Data'!$1:$1))/INDEX('Talnagögn | Numerical Data'!$1:$1048576,_xlfn.XMATCH($A147,'Talnagögn | Numerical Data'!$A:$A),_xlfn.XMATCH($B$3,'Talnagögn | Numerical Data'!$1:$1))-1</f>
        <v>-0.37240083852888861</v>
      </c>
      <c r="AZ147" s="989" cm="1">
        <f t="array" ref="AZ147">INDEX('Talnagögn | Numerical Data'!$1:$1048576,_xlfn.XMATCH($C147,'Talnagögn | Numerical Data'!$B:$B),_xlfn.XMATCH($B$6,'Talnagögn | Numerical Data'!$1:$1))-INDEX('Talnagögn | Numerical Data'!$1:$1048576,_xlfn.XMATCH($A147,'Talnagögn | Numerical Data'!$A:$A),_xlfn.XMATCH($B$2,'Talnagögn | Numerical Data'!$1:$1))</f>
        <v>-699.94574282794258</v>
      </c>
      <c r="BA147" s="989"/>
      <c r="BB147" s="292" cm="1">
        <f t="array" ref="BB147">INDEX('Talnagögn | Numerical Data'!$1:$1048576,_xlfn.XMATCH($C147,'Talnagögn | Numerical Data'!$B:$B),_xlfn.XMATCH($B$6,'Talnagögn | Numerical Data'!$1:$1))/INDEX('Talnagögn | Numerical Data'!$1:$1048576,_xlfn.XMATCH($A147,'Talnagögn | Numerical Data'!$A:$A),_xlfn.XMATCH($B$2,'Talnagögn | Numerical Data'!$1:$1))-1</f>
        <v>-0.92045145152874941</v>
      </c>
      <c r="BC147" s="989" cm="1">
        <f t="array" ref="BC147">INDEX('Talnagögn | Numerical Data'!$1:$1048576,_xlfn.XMATCH($C147,'Talnagögn | Numerical Data'!$B:$B),_xlfn.XMATCH($B$5,'Talnagögn | Numerical Data'!$1:$1))-INDEX('Talnagögn | Numerical Data'!$1:$1048576,_xlfn.XMATCH($A147,'Talnagögn | Numerical Data'!$A:$A),_xlfn.XMATCH($B$3,'Talnagögn | Numerical Data'!$1:$1))</f>
        <v>-322.7195024367918</v>
      </c>
      <c r="BD147" s="989"/>
      <c r="BE147" s="287" cm="1">
        <f t="array" ref="BE147">INDEX('Talnagögn | Numerical Data'!$1:$1048576,_xlfn.XMATCH($C147,'Talnagögn | Numerical Data'!$B:$B),_xlfn.XMATCH($B$5,'Talnagögn | Numerical Data'!$1:$1))/INDEX('Talnagögn | Numerical Data'!$1:$1048576,_xlfn.XMATCH($A147,'Talnagögn | Numerical Data'!$A:$A),_xlfn.XMATCH($B$3,'Talnagögn | Numerical Data'!$1:$1))-1</f>
        <v>-0.43477034245161439</v>
      </c>
    </row>
    <row r="148" spans="1:57" s="42" customFormat="1" ht="21" customHeight="1" x14ac:dyDescent="0.4">
      <c r="A148" s="51" t="s">
        <v>51</v>
      </c>
      <c r="B148" s="51" t="s">
        <v>346</v>
      </c>
      <c r="C148" s="591" t="s">
        <v>352</v>
      </c>
      <c r="D148" s="337" t="s">
        <v>48</v>
      </c>
      <c r="E148" s="309" t="str">
        <f>'Talnagögn | Numerical Data'!$D$33</f>
        <v>Vegasamgöngur</v>
      </c>
      <c r="F148" s="990" cm="1">
        <f t="array" ref="F148">INDEX('Talnagögn | Numerical Data'!$1:$1048576, _xlfn.XMATCH($A148,'Talnagögn | Numerical Data'!$A:$A), _xlfn.XMATCH($A$2,'Talnagögn | Numerical Data'!$1:$1))</f>
        <v>921.28481276391403</v>
      </c>
      <c r="G148" s="991"/>
      <c r="H148" s="292">
        <f t="shared" ref="H148:H155" si="0">F148/$F$155</f>
        <v>0.19829435174611951</v>
      </c>
      <c r="I148" s="1057" cm="1">
        <f t="array" ref="I148">INDEX('Talnagögn | Numerical Data'!$1:$1048576, _xlfn.XMATCH($A148,'Talnagögn | Numerical Data'!$A:$A), _xlfn.XMATCH($A$2,'Talnagögn | Numerical Data'!$1:$1))-INDEX('Talnagögn | Numerical Data'!$1:$1048576, _xlfn.XMATCH($A148,'Talnagögn | Numerical Data'!$A:$A), _xlfn.XMATCH($B$4,'Talnagögn | Numerical Data'!$1:$1))</f>
        <v>-4.7274330148738954</v>
      </c>
      <c r="J148" s="1058"/>
      <c r="K148" s="310" cm="1">
        <f t="array" ref="K148">INDEX('Talnagögn | Numerical Data'!$1:$1048576, _xlfn.XMATCH($A148,'Talnagögn | Numerical Data'!$A:$A), _xlfn.XMATCH($A$2,'Talnagögn | Numerical Data'!$1:$1))/INDEX('Talnagögn | Numerical Data'!$1:$1048576, _xlfn.XMATCH($A148,'Talnagögn | Numerical Data'!$A:$A), _xlfn.XMATCH($B$4,'Talnagögn | Numerical Data'!$1:$1))-1</f>
        <v>-5.1051517260423118E-3</v>
      </c>
      <c r="L148" s="1008" cm="1">
        <f t="array" ref="L148">INDEX('Talnagögn | Numerical Data'!$1:$1048576, _xlfn.XMATCH($A148,'Talnagögn | Numerical Data'!$A:$A), _xlfn.XMATCH($A$2,'Talnagögn | Numerical Data'!$1:$1))-INDEX('Talnagögn | Numerical Data'!$1:$1048576, _xlfn.XMATCH($A148,'Talnagögn | Numerical Data'!$A:$A), _xlfn.XMATCH($B$3,'Talnagögn | Numerical Data'!$1:$1))</f>
        <v>146.297636004982</v>
      </c>
      <c r="M148" s="1009"/>
      <c r="N148" s="350" cm="1">
        <f t="array" ref="N148">INDEX('Talnagögn | Numerical Data'!$1:$1048576, _xlfn.XMATCH($A148,'Talnagögn | Numerical Data'!$A:$A), _xlfn.XMATCH($A$2,'Talnagögn | Numerical Data'!$1:$1))/INDEX('Talnagögn | Numerical Data'!$1:$1048576, _xlfn.XMATCH($A148,'Talnagögn | Numerical Data'!$A:$A), _xlfn.XMATCH($B$3,'Talnagögn | Numerical Data'!$1:$1))-1</f>
        <v>0.18877426671343422</v>
      </c>
      <c r="O148" s="990" cm="1">
        <f t="array" ref="O148">INDEX('Talnagögn | Numerical Data'!$1:$1048576, _xlfn.XMATCH($A148,'Talnagögn | Numerical Data'!$A:$A), _xlfn.XMATCH($A$2,'Talnagögn | Numerical Data'!$1:$1))-INDEX('Talnagögn | Numerical Data'!$1:$1048576, _xlfn.XMATCH($A148,'Talnagögn | Numerical Data'!$A:$A), _xlfn.XMATCH($B$2,'Talnagögn | Numerical Data'!$1:$1))</f>
        <v>390.58388962762433</v>
      </c>
      <c r="P148" s="991"/>
      <c r="Q148" s="338" cm="1">
        <f t="array" ref="Q148">INDEX('Talnagögn | Numerical Data'!$1:$1048576, _xlfn.XMATCH($A148,'Talnagögn | Numerical Data'!$A:$A), _xlfn.XMATCH($A$2,'Talnagögn | Numerical Data'!$1:$1))/INDEX('Talnagögn | Numerical Data'!$1:$1048576, _xlfn.XMATCH($A148,'Talnagögn | Numerical Data'!$A:$A), _xlfn.XMATCH($B$2,'Talnagögn | Numerical Data'!$1:$1))-1</f>
        <v>0.73597740761290931</v>
      </c>
      <c r="R148" s="1008" cm="1">
        <f t="array" ref="R148">INDEX('Talnagögn | Numerical Data'!$1:$1048576,_xlfn.XMATCH($B148,'Talnagögn | Numerical Data'!$B:$B),_xlfn.XMATCH($B$6,'Talnagögn | Numerical Data'!$1:$1))-INDEX('Talnagögn | Numerical Data'!$1:$1048576,_xlfn.XMATCH($A148,'Talnagögn | Numerical Data'!$A:$A),_xlfn.XMATCH($B$2,'Talnagögn | Numerical Data'!$1:$1))</f>
        <v>-529.79685242685127</v>
      </c>
      <c r="S148" s="1009"/>
      <c r="T148" s="350" cm="1">
        <f t="array" ref="T148">INDEX('Talnagögn | Numerical Data'!$1:$1048576,_xlfn.XMATCH($B148,'Talnagögn | Numerical Data'!$B:$B),_xlfn.XMATCH($B$6,'Talnagögn | Numerical Data'!$1:$1))/INDEX('Talnagögn | Numerical Data'!$1:$1048576,_xlfn.XMATCH($A148,'Talnagögn | Numerical Data'!$A:$A),_xlfn.XMATCH($B$2,'Talnagögn | Numerical Data'!$1:$1))-1</f>
        <v>-0.99829645913540976</v>
      </c>
      <c r="U148" s="990" cm="1">
        <f t="array" ref="U148">INDEX('Talnagögn | Numerical Data'!$1:$1048576,_xlfn.XMATCH($B148,'Talnagögn | Numerical Data'!$B:$B),_xlfn.XMATCH($B$5,'Talnagögn | Numerical Data'!$1:$1))-INDEX('Talnagögn | Numerical Data'!$1:$1048576,_xlfn.XMATCH($A148,'Talnagögn | Numerical Data'!$A:$A),_xlfn.XMATCH($B$3,'Talnagögn | Numerical Data'!$1:$1))</f>
        <v>65.429337915730116</v>
      </c>
      <c r="V148" s="991"/>
      <c r="W148" s="241" cm="1">
        <f t="array" ref="W148">INDEX('Talnagögn | Numerical Data'!$1:$1048576,_xlfn.XMATCH($B148,'Talnagögn | Numerical Data'!$B:$B),_xlfn.XMATCH($B$5,'Talnagögn | Numerical Data'!$1:$1))/INDEX('Talnagögn | Numerical Data'!$1:$1048576,_xlfn.XMATCH($A148,'Talnagögn | Numerical Data'!$A:$A),_xlfn.XMATCH($B$3,'Talnagögn | Numerical Data'!$1:$1))-1</f>
        <v>8.442634907762181E-2</v>
      </c>
      <c r="X148" s="1008" cm="1">
        <f t="array" ref="X148">INDEX('Talnagögn | Numerical Data'!$1:$1048576,_xlfn.XMATCH($C148,'Talnagögn | Numerical Data'!$B:$B),_xlfn.XMATCH($B$6,'Talnagögn | Numerical Data'!$1:$1))-INDEX('Talnagögn | Numerical Data'!$1:$1048576,_xlfn.XMATCH($A148,'Talnagögn | Numerical Data'!$A:$A),_xlfn.XMATCH($B$2,'Talnagögn | Numerical Data'!$1:$1))</f>
        <v>-530.14082891510895</v>
      </c>
      <c r="Y148" s="1009"/>
      <c r="Z148" s="350" cm="1">
        <f t="array" ref="Z148">INDEX('Talnagögn | Numerical Data'!$1:$1048576,_xlfn.XMATCH($C148,'Talnagögn | Numerical Data'!$B:$B),_xlfn.XMATCH($B$6,'Talnagögn | Numerical Data'!$1:$1))/INDEX('Talnagögn | Numerical Data'!$1:$1048576,_xlfn.XMATCH($A148,'Talnagögn | Numerical Data'!$A:$A),_xlfn.XMATCH($B$2,'Talnagögn | Numerical Data'!$1:$1))-1</f>
        <v>-0.99894461419461877</v>
      </c>
      <c r="AA148" s="990" cm="1">
        <f t="array" ref="AA148">INDEX('Talnagögn | Numerical Data'!$1:$1048576,_xlfn.XMATCH($C148,'Talnagögn | Numerical Data'!$B:$B),_xlfn.XMATCH($B$5,'Talnagögn | Numerical Data'!$1:$1))-INDEX('Talnagögn | Numerical Data'!$1:$1048576,_xlfn.XMATCH($A148,'Talnagögn | Numerical Data'!$A:$A),_xlfn.XMATCH($B$3,'Talnagögn | Numerical Data'!$1:$1))</f>
        <v>-98.979459894793649</v>
      </c>
      <c r="AB148" s="991"/>
      <c r="AC148" s="338" cm="1">
        <f t="array" ref="AC148">INDEX('Talnagögn | Numerical Data'!$1:$1048576,_xlfn.XMATCH($C148,'Talnagögn | Numerical Data'!$B:$B),_xlfn.XMATCH($B$5,'Talnagögn | Numerical Data'!$1:$1))/INDEX('Talnagögn | Numerical Data'!$1:$1048576,_xlfn.XMATCH($A148,'Talnagögn | Numerical Data'!$A:$A),_xlfn.XMATCH($B$3,'Talnagögn | Numerical Data'!$1:$1))-1</f>
        <v>-0.12771754535182744</v>
      </c>
      <c r="AD148" s="631"/>
      <c r="AG148" s="309" t="str">
        <f>'Talnagögn | Numerical Data'!$E$33</f>
        <v>Road Transport</v>
      </c>
      <c r="AH148" s="990" cm="1">
        <f t="array" ref="AH148">INDEX('Talnagögn | Numerical Data'!$1:$1048576, _xlfn.XMATCH($A148,'Talnagögn | Numerical Data'!$A:$A), _xlfn.XMATCH($A$2,'Talnagögn | Numerical Data'!$1:$1))</f>
        <v>921.28481276391403</v>
      </c>
      <c r="AI148" s="991"/>
      <c r="AJ148" s="292">
        <f t="shared" ref="AJ148:AJ155" si="1">AH148/$F$155</f>
        <v>0.19829435174611951</v>
      </c>
      <c r="AK148" s="1057" cm="1">
        <f t="array" ref="AK148">INDEX('Talnagögn | Numerical Data'!$1:$1048576, _xlfn.XMATCH($A148,'Talnagögn | Numerical Data'!$A:$A), _xlfn.XMATCH($A$2,'Talnagögn | Numerical Data'!$1:$1))-INDEX('Talnagögn | Numerical Data'!$1:$1048576, _xlfn.XMATCH($A148,'Talnagögn | Numerical Data'!$A:$A), _xlfn.XMATCH($B$4,'Talnagögn | Numerical Data'!$1:$1))</f>
        <v>-4.7274330148738954</v>
      </c>
      <c r="AL148" s="1058"/>
      <c r="AM148" s="310" cm="1">
        <f t="array" ref="AM148">INDEX('Talnagögn | Numerical Data'!$1:$1048576, _xlfn.XMATCH($A148,'Talnagögn | Numerical Data'!$A:$A), _xlfn.XMATCH($A$2,'Talnagögn | Numerical Data'!$1:$1))/INDEX('Talnagögn | Numerical Data'!$1:$1048576, _xlfn.XMATCH($A148,'Talnagögn | Numerical Data'!$A:$A), _xlfn.XMATCH($B$4,'Talnagögn | Numerical Data'!$1:$1))-1</f>
        <v>-5.1051517260423118E-3</v>
      </c>
      <c r="AN148" s="1008" cm="1">
        <f t="array" ref="AN148">INDEX('Talnagögn | Numerical Data'!$1:$1048576, _xlfn.XMATCH($A148,'Talnagögn | Numerical Data'!$A:$A), _xlfn.XMATCH($A$2,'Talnagögn | Numerical Data'!$1:$1))-INDEX('Talnagögn | Numerical Data'!$1:$1048576, _xlfn.XMATCH($A148,'Talnagögn | Numerical Data'!$A:$A), _xlfn.XMATCH($B$3,'Talnagögn | Numerical Data'!$1:$1))</f>
        <v>146.297636004982</v>
      </c>
      <c r="AO148" s="1009"/>
      <c r="AP148" s="350" cm="1">
        <f t="array" ref="AP148">INDEX('Talnagögn | Numerical Data'!$1:$1048576, _xlfn.XMATCH($A148,'Talnagögn | Numerical Data'!$A:$A), _xlfn.XMATCH($A$2,'Talnagögn | Numerical Data'!$1:$1))/INDEX('Talnagögn | Numerical Data'!$1:$1048576, _xlfn.XMATCH($A148,'Talnagögn | Numerical Data'!$A:$A), _xlfn.XMATCH($B$3,'Talnagögn | Numerical Data'!$1:$1))-1</f>
        <v>0.18877426671343422</v>
      </c>
      <c r="AQ148" s="990" cm="1">
        <f t="array" ref="AQ148">INDEX('Talnagögn | Numerical Data'!$1:$1048576, _xlfn.XMATCH($A148,'Talnagögn | Numerical Data'!$A:$A), _xlfn.XMATCH($A$2,'Talnagögn | Numerical Data'!$1:$1))-INDEX('Talnagögn | Numerical Data'!$1:$1048576, _xlfn.XMATCH($A148,'Talnagögn | Numerical Data'!$A:$A), _xlfn.XMATCH($B$2,'Talnagögn | Numerical Data'!$1:$1))</f>
        <v>390.58388962762433</v>
      </c>
      <c r="AR148" s="991"/>
      <c r="AS148" s="338" cm="1">
        <f t="array" ref="AS148">INDEX('Talnagögn | Numerical Data'!$1:$1048576, _xlfn.XMATCH($A148,'Talnagögn | Numerical Data'!$A:$A), _xlfn.XMATCH($A$2,'Talnagögn | Numerical Data'!$1:$1))/INDEX('Talnagögn | Numerical Data'!$1:$1048576, _xlfn.XMATCH($A148,'Talnagögn | Numerical Data'!$A:$A), _xlfn.XMATCH($B$2,'Talnagögn | Numerical Data'!$1:$1))-1</f>
        <v>0.73597740761290931</v>
      </c>
      <c r="AT148" s="1008" cm="1">
        <f t="array" ref="AT148">INDEX('Talnagögn | Numerical Data'!$1:$1048576,_xlfn.XMATCH($B148,'Talnagögn | Numerical Data'!$B:$B),_xlfn.XMATCH($B$6,'Talnagögn | Numerical Data'!$1:$1))-INDEX('Talnagögn | Numerical Data'!$1:$1048576,_xlfn.XMATCH($A148,'Talnagögn | Numerical Data'!$A:$A),_xlfn.XMATCH($B$2,'Talnagögn | Numerical Data'!$1:$1))</f>
        <v>-529.79685242685127</v>
      </c>
      <c r="AU148" s="1009"/>
      <c r="AV148" s="350" cm="1">
        <f t="array" ref="AV148">INDEX('Talnagögn | Numerical Data'!$1:$1048576,_xlfn.XMATCH($B148,'Talnagögn | Numerical Data'!$B:$B),_xlfn.XMATCH($B$6,'Talnagögn | Numerical Data'!$1:$1))/INDEX('Talnagögn | Numerical Data'!$1:$1048576,_xlfn.XMATCH($A148,'Talnagögn | Numerical Data'!$A:$A),_xlfn.XMATCH($B$2,'Talnagögn | Numerical Data'!$1:$1))-1</f>
        <v>-0.99829645913540976</v>
      </c>
      <c r="AW148" s="990" cm="1">
        <f t="array" ref="AW148">INDEX('Talnagögn | Numerical Data'!$1:$1048576,_xlfn.XMATCH($B148,'Talnagögn | Numerical Data'!$B:$B),_xlfn.XMATCH($B$5,'Talnagögn | Numerical Data'!$1:$1))-INDEX('Talnagögn | Numerical Data'!$1:$1048576,_xlfn.XMATCH($A148,'Talnagögn | Numerical Data'!$A:$A),_xlfn.XMATCH($B$3,'Talnagögn | Numerical Data'!$1:$1))</f>
        <v>65.429337915730116</v>
      </c>
      <c r="AX148" s="991"/>
      <c r="AY148" s="241" cm="1">
        <f t="array" ref="AY148">INDEX('Talnagögn | Numerical Data'!$1:$1048576,_xlfn.XMATCH($B148,'Talnagögn | Numerical Data'!$B:$B),_xlfn.XMATCH($B$5,'Talnagögn | Numerical Data'!$1:$1))/INDEX('Talnagögn | Numerical Data'!$1:$1048576,_xlfn.XMATCH($A148,'Talnagögn | Numerical Data'!$A:$A),_xlfn.XMATCH($B$3,'Talnagögn | Numerical Data'!$1:$1))-1</f>
        <v>8.442634907762181E-2</v>
      </c>
      <c r="AZ148" s="1008" cm="1">
        <f t="array" ref="AZ148">INDEX('Talnagögn | Numerical Data'!$1:$1048576,_xlfn.XMATCH($C148,'Talnagögn | Numerical Data'!$B:$B),_xlfn.XMATCH($B$6,'Talnagögn | Numerical Data'!$1:$1))-INDEX('Talnagögn | Numerical Data'!$1:$1048576,_xlfn.XMATCH($A148,'Talnagögn | Numerical Data'!$A:$A),_xlfn.XMATCH($B$2,'Talnagögn | Numerical Data'!$1:$1))</f>
        <v>-530.14082891510895</v>
      </c>
      <c r="BA148" s="1009"/>
      <c r="BB148" s="350" cm="1">
        <f t="array" ref="BB148">INDEX('Talnagögn | Numerical Data'!$1:$1048576,_xlfn.XMATCH($C148,'Talnagögn | Numerical Data'!$B:$B),_xlfn.XMATCH($B$6,'Talnagögn | Numerical Data'!$1:$1))/INDEX('Talnagögn | Numerical Data'!$1:$1048576,_xlfn.XMATCH($A148,'Talnagögn | Numerical Data'!$A:$A),_xlfn.XMATCH($B$2,'Talnagögn | Numerical Data'!$1:$1))-1</f>
        <v>-0.99894461419461877</v>
      </c>
      <c r="BC148" s="990" cm="1">
        <f t="array" ref="BC148">INDEX('Talnagögn | Numerical Data'!$1:$1048576,_xlfn.XMATCH($C148,'Talnagögn | Numerical Data'!$B:$B),_xlfn.XMATCH($B$5,'Talnagögn | Numerical Data'!$1:$1))-INDEX('Talnagögn | Numerical Data'!$1:$1048576,_xlfn.XMATCH($A148,'Talnagögn | Numerical Data'!$A:$A),_xlfn.XMATCH($B$3,'Talnagögn | Numerical Data'!$1:$1))</f>
        <v>-98.979459894793649</v>
      </c>
      <c r="BD148" s="991"/>
      <c r="BE148" s="338" cm="1">
        <f t="array" ref="BE148">INDEX('Talnagögn | Numerical Data'!$1:$1048576,_xlfn.XMATCH($C148,'Talnagögn | Numerical Data'!$B:$B),_xlfn.XMATCH($B$5,'Talnagögn | Numerical Data'!$1:$1))/INDEX('Talnagögn | Numerical Data'!$1:$1048576,_xlfn.XMATCH($A148,'Talnagögn | Numerical Data'!$A:$A),_xlfn.XMATCH($B$3,'Talnagögn | Numerical Data'!$1:$1))-1</f>
        <v>-0.12771754535182744</v>
      </c>
    </row>
    <row r="149" spans="1:57" s="42" customFormat="1" ht="21" customHeight="1" x14ac:dyDescent="0.4">
      <c r="A149" s="51" t="s">
        <v>55</v>
      </c>
      <c r="B149" s="51" t="s">
        <v>347</v>
      </c>
      <c r="C149" s="591" t="s">
        <v>353</v>
      </c>
      <c r="D149" s="337" t="s">
        <v>48</v>
      </c>
      <c r="E149" s="309" t="str">
        <f>'Talnagögn | Numerical Data'!$D$34</f>
        <v>Jarðvarmavirkjanir</v>
      </c>
      <c r="F149" s="990" cm="1">
        <f t="array" ref="F149">INDEX('Talnagögn | Numerical Data'!$1:$1048576, _xlfn.XMATCH($A149,'Talnagögn | Numerical Data'!$A:$A), _xlfn.XMATCH($A$2,'Talnagögn | Numerical Data'!$1:$1))</f>
        <v>176.69460000000001</v>
      </c>
      <c r="G149" s="991"/>
      <c r="H149" s="290">
        <f t="shared" si="0"/>
        <v>3.8031171987873112E-2</v>
      </c>
      <c r="I149" s="1057" cm="1">
        <f t="array" ref="I149">INDEX('Talnagögn | Numerical Data'!$1:$1048576, _xlfn.XMATCH($A149,'Talnagögn | Numerical Data'!$A:$A), _xlfn.XMATCH($A$2,'Talnagögn | Numerical Data'!$1:$1))-INDEX('Talnagögn | Numerical Data'!$1:$1048576, _xlfn.XMATCH($A149,'Talnagögn | Numerical Data'!$A:$A), _xlfn.XMATCH($B$4,'Talnagögn | Numerical Data'!$1:$1))</f>
        <v>-1.4491846135524611</v>
      </c>
      <c r="J149" s="1058"/>
      <c r="K149" s="310" cm="1">
        <f t="array" ref="K149">INDEX('Talnagögn | Numerical Data'!$1:$1048576, _xlfn.XMATCH($A149,'Talnagögn | Numerical Data'!$A:$A), _xlfn.XMATCH($A$2,'Talnagögn | Numerical Data'!$1:$1))/INDEX('Talnagögn | Numerical Data'!$1:$1048576, _xlfn.XMATCH($A149,'Talnagögn | Numerical Data'!$A:$A), _xlfn.XMATCH($B$4,'Talnagögn | Numerical Data'!$1:$1))-1</f>
        <v>-8.1349153813936592E-3</v>
      </c>
      <c r="L149" s="1008" cm="1">
        <f t="array" ref="L149">INDEX('Talnagögn | Numerical Data'!$1:$1048576, _xlfn.XMATCH($A149,'Talnagögn | Numerical Data'!$A:$A), _xlfn.XMATCH($A$2,'Talnagögn | Numerical Data'!$1:$1))-INDEX('Talnagögn | Numerical Data'!$1:$1048576, _xlfn.XMATCH($A149,'Talnagögn | Numerical Data'!$A:$A), _xlfn.XMATCH($B$3,'Talnagögn | Numerical Data'!$1:$1))</f>
        <v>57.257206693838583</v>
      </c>
      <c r="M149" s="1009"/>
      <c r="N149" s="350" cm="1">
        <f t="array" ref="N149">INDEX('Talnagögn | Numerical Data'!$1:$1048576, _xlfn.XMATCH($A149,'Talnagögn | Numerical Data'!$A:$A), _xlfn.XMATCH($A$2,'Talnagögn | Numerical Data'!$1:$1))/INDEX('Talnagögn | Numerical Data'!$1:$1048576, _xlfn.XMATCH($A149,'Talnagögn | Numerical Data'!$A:$A), _xlfn.XMATCH($B$3,'Talnagögn | Numerical Data'!$1:$1))-1</f>
        <v>0.47939096047640262</v>
      </c>
      <c r="O149" s="990" cm="1">
        <f t="array" ref="O149">INDEX('Talnagögn | Numerical Data'!$1:$1048576, _xlfn.XMATCH($A149,'Talnagögn | Numerical Data'!$A:$A), _xlfn.XMATCH($A$2,'Talnagögn | Numerical Data'!$1:$1))-INDEX('Talnagögn | Numerical Data'!$1:$1048576, _xlfn.XMATCH($A149,'Talnagögn | Numerical Data'!$A:$A), _xlfn.XMATCH($B$2,'Talnagögn | Numerical Data'!$1:$1))</f>
        <v>115.12026564245417</v>
      </c>
      <c r="P149" s="991"/>
      <c r="Q149" s="313" cm="1">
        <f t="array" ref="Q149">INDEX('Talnagögn | Numerical Data'!$1:$1048576, _xlfn.XMATCH($A149,'Talnagögn | Numerical Data'!$A:$A), _xlfn.XMATCH($A$2,'Talnagögn | Numerical Data'!$1:$1))/INDEX('Talnagögn | Numerical Data'!$1:$1048576, _xlfn.XMATCH($A149,'Talnagögn | Numerical Data'!$A:$A), _xlfn.XMATCH($B$2,'Talnagögn | Numerical Data'!$1:$1))-1</f>
        <v>1.8696144561463108</v>
      </c>
      <c r="R149" s="1008" cm="1">
        <f t="array" ref="R149">INDEX('Talnagögn | Numerical Data'!$1:$1048576,_xlfn.XMATCH($B149,'Talnagögn | Numerical Data'!$B:$B),_xlfn.XMATCH($B$6,'Talnagögn | Numerical Data'!$1:$1))-INDEX('Talnagögn | Numerical Data'!$1:$1048576,_xlfn.XMATCH($A149,'Talnagögn | Numerical Data'!$A:$A),_xlfn.XMATCH($B$2,'Talnagögn | Numerical Data'!$1:$1))</f>
        <v>73.271525487390846</v>
      </c>
      <c r="S149" s="1009"/>
      <c r="T149" s="350" cm="1">
        <f t="array" ref="T149">INDEX('Talnagögn | Numerical Data'!$1:$1048576,_xlfn.XMATCH($B149,'Talnagögn | Numerical Data'!$B:$B),_xlfn.XMATCH($B$6,'Talnagögn | Numerical Data'!$1:$1))/INDEX('Talnagögn | Numerical Data'!$1:$1048576,_xlfn.XMATCH($A149,'Talnagögn | Numerical Data'!$A:$A),_xlfn.XMATCH($B$2,'Talnagögn | Numerical Data'!$1:$1))-1</f>
        <v>1.1899686168253565</v>
      </c>
      <c r="U149" s="990" cm="1">
        <f t="array" ref="U149">INDEX('Talnagögn | Numerical Data'!$1:$1048576,_xlfn.XMATCH($B149,'Talnagögn | Numerical Data'!$B:$B),_xlfn.XMATCH($B$5,'Talnagögn | Numerical Data'!$1:$1))-INDEX('Talnagögn | Numerical Data'!$1:$1048576,_xlfn.XMATCH($A149,'Talnagögn | Numerical Data'!$A:$A),_xlfn.XMATCH($B$3,'Talnagögn | Numerical Data'!$1:$1))</f>
        <v>15.408466538775258</v>
      </c>
      <c r="V149" s="991"/>
      <c r="W149" s="313" cm="1">
        <f t="array" ref="W149">INDEX('Talnagögn | Numerical Data'!$1:$1048576,_xlfn.XMATCH($B149,'Talnagögn | Numerical Data'!$B:$B),_xlfn.XMATCH($B$5,'Talnagögn | Numerical Data'!$1:$1))/INDEX('Talnagögn | Numerical Data'!$1:$1048576,_xlfn.XMATCH($A149,'Talnagögn | Numerical Data'!$A:$A),_xlfn.XMATCH($B$3,'Talnagögn | Numerical Data'!$1:$1))-1</f>
        <v>0.12900873095310916</v>
      </c>
      <c r="X149" s="992" cm="1">
        <f t="array" ref="X149">INDEX('Talnagögn | Numerical Data'!$1:$1048576,_xlfn.XMATCH($C149,'Talnagögn | Numerical Data'!$B:$B),_xlfn.XMATCH($B$6,'Talnagögn | Numerical Data'!$1:$1))-INDEX('Talnagögn | Numerical Data'!$1:$1048576,_xlfn.XMATCH($A149,'Talnagögn | Numerical Data'!$A:$A),_xlfn.XMATCH($B$2,'Talnagögn | Numerical Data'!$1:$1))</f>
        <v>73.271525487390846</v>
      </c>
      <c r="Y149" s="993"/>
      <c r="Z149" s="632" cm="1">
        <f t="array" ref="Z149">INDEX('Talnagögn | Numerical Data'!$1:$1048576,_xlfn.XMATCH($C149,'Talnagögn | Numerical Data'!$B:$B),_xlfn.XMATCH($B$6,'Talnagögn | Numerical Data'!$1:$1))/INDEX('Talnagögn | Numerical Data'!$1:$1048576,_xlfn.XMATCH($A149,'Talnagögn | Numerical Data'!$A:$A),_xlfn.XMATCH($B$2,'Talnagögn | Numerical Data'!$1:$1))-1</f>
        <v>1.1899686168253565</v>
      </c>
      <c r="AA149" s="992" cm="1">
        <f t="array" ref="AA149">INDEX('Talnagögn | Numerical Data'!$1:$1048576,_xlfn.XMATCH($C149,'Talnagögn | Numerical Data'!$B:$B),_xlfn.XMATCH($B$5,'Talnagögn | Numerical Data'!$1:$1))-INDEX('Talnagögn | Numerical Data'!$1:$1048576,_xlfn.XMATCH($A149,'Talnagögn | Numerical Data'!$A:$A),_xlfn.XMATCH($B$3,'Talnagögn | Numerical Data'!$1:$1))</f>
        <v>15.408466538775258</v>
      </c>
      <c r="AB149" s="993"/>
      <c r="AC149" s="632" cm="1">
        <f t="array" ref="AC149">INDEX('Talnagögn | Numerical Data'!$1:$1048576,_xlfn.XMATCH($C149,'Talnagögn | Numerical Data'!$B:$B),_xlfn.XMATCH($B$5,'Talnagögn | Numerical Data'!$1:$1))/INDEX('Talnagögn | Numerical Data'!$1:$1048576,_xlfn.XMATCH($A149,'Talnagögn | Numerical Data'!$A:$A),_xlfn.XMATCH($B$3,'Talnagögn | Numerical Data'!$1:$1))-1</f>
        <v>0.12900873095310916</v>
      </c>
      <c r="AD149" s="631"/>
      <c r="AG149" s="309" t="str">
        <f>'Talnagögn | Numerical Data'!$E$34</f>
        <v>Geothermal Energy</v>
      </c>
      <c r="AH149" s="990" cm="1">
        <f t="array" ref="AH149">INDEX('Talnagögn | Numerical Data'!$1:$1048576, _xlfn.XMATCH($A149,'Talnagögn | Numerical Data'!$A:$A), _xlfn.XMATCH($A$2,'Talnagögn | Numerical Data'!$1:$1))</f>
        <v>176.69460000000001</v>
      </c>
      <c r="AI149" s="991"/>
      <c r="AJ149" s="290">
        <f t="shared" si="1"/>
        <v>3.8031171987873112E-2</v>
      </c>
      <c r="AK149" s="1057" cm="1">
        <f t="array" ref="AK149">INDEX('Talnagögn | Numerical Data'!$1:$1048576, _xlfn.XMATCH($A149,'Talnagögn | Numerical Data'!$A:$A), _xlfn.XMATCH($A$2,'Talnagögn | Numerical Data'!$1:$1))-INDEX('Talnagögn | Numerical Data'!$1:$1048576, _xlfn.XMATCH($A149,'Talnagögn | Numerical Data'!$A:$A), _xlfn.XMATCH($B$4,'Talnagögn | Numerical Data'!$1:$1))</f>
        <v>-1.4491846135524611</v>
      </c>
      <c r="AL149" s="1058"/>
      <c r="AM149" s="310" cm="1">
        <f t="array" ref="AM149">INDEX('Talnagögn | Numerical Data'!$1:$1048576, _xlfn.XMATCH($A149,'Talnagögn | Numerical Data'!$A:$A), _xlfn.XMATCH($A$2,'Talnagögn | Numerical Data'!$1:$1))/INDEX('Talnagögn | Numerical Data'!$1:$1048576, _xlfn.XMATCH($A149,'Talnagögn | Numerical Data'!$A:$A), _xlfn.XMATCH($B$4,'Talnagögn | Numerical Data'!$1:$1))-1</f>
        <v>-8.1349153813936592E-3</v>
      </c>
      <c r="AN149" s="1008" cm="1">
        <f t="array" ref="AN149">INDEX('Talnagögn | Numerical Data'!$1:$1048576, _xlfn.XMATCH($A149,'Talnagögn | Numerical Data'!$A:$A), _xlfn.XMATCH($A$2,'Talnagögn | Numerical Data'!$1:$1))-INDEX('Talnagögn | Numerical Data'!$1:$1048576, _xlfn.XMATCH($A149,'Talnagögn | Numerical Data'!$A:$A), _xlfn.XMATCH($B$3,'Talnagögn | Numerical Data'!$1:$1))</f>
        <v>57.257206693838583</v>
      </c>
      <c r="AO149" s="1009"/>
      <c r="AP149" s="350" cm="1">
        <f t="array" ref="AP149">INDEX('Talnagögn | Numerical Data'!$1:$1048576, _xlfn.XMATCH($A149,'Talnagögn | Numerical Data'!$A:$A), _xlfn.XMATCH($A$2,'Talnagögn | Numerical Data'!$1:$1))/INDEX('Talnagögn | Numerical Data'!$1:$1048576, _xlfn.XMATCH($A149,'Talnagögn | Numerical Data'!$A:$A), _xlfn.XMATCH($B$3,'Talnagögn | Numerical Data'!$1:$1))-1</f>
        <v>0.47939096047640262</v>
      </c>
      <c r="AQ149" s="990" cm="1">
        <f t="array" ref="AQ149">INDEX('Talnagögn | Numerical Data'!$1:$1048576, _xlfn.XMATCH($A149,'Talnagögn | Numerical Data'!$A:$A), _xlfn.XMATCH($A$2,'Talnagögn | Numerical Data'!$1:$1))-INDEX('Talnagögn | Numerical Data'!$1:$1048576, _xlfn.XMATCH($A149,'Talnagögn | Numerical Data'!$A:$A), _xlfn.XMATCH($B$2,'Talnagögn | Numerical Data'!$1:$1))</f>
        <v>115.12026564245417</v>
      </c>
      <c r="AR149" s="991"/>
      <c r="AS149" s="313" cm="1">
        <f t="array" ref="AS149">INDEX('Talnagögn | Numerical Data'!$1:$1048576, _xlfn.XMATCH($A149,'Talnagögn | Numerical Data'!$A:$A), _xlfn.XMATCH($A$2,'Talnagögn | Numerical Data'!$1:$1))/INDEX('Talnagögn | Numerical Data'!$1:$1048576, _xlfn.XMATCH($A149,'Talnagögn | Numerical Data'!$A:$A), _xlfn.XMATCH($B$2,'Talnagögn | Numerical Data'!$1:$1))-1</f>
        <v>1.8696144561463108</v>
      </c>
      <c r="AT149" s="1008" cm="1">
        <f t="array" ref="AT149">INDEX('Talnagögn | Numerical Data'!$1:$1048576,_xlfn.XMATCH($B149,'Talnagögn | Numerical Data'!$B:$B),_xlfn.XMATCH($B$6,'Talnagögn | Numerical Data'!$1:$1))-INDEX('Talnagögn | Numerical Data'!$1:$1048576,_xlfn.XMATCH($A149,'Talnagögn | Numerical Data'!$A:$A),_xlfn.XMATCH($B$2,'Talnagögn | Numerical Data'!$1:$1))</f>
        <v>73.271525487390846</v>
      </c>
      <c r="AU149" s="1009"/>
      <c r="AV149" s="350" cm="1">
        <f t="array" ref="AV149">INDEX('Talnagögn | Numerical Data'!$1:$1048576,_xlfn.XMATCH($B149,'Talnagögn | Numerical Data'!$B:$B),_xlfn.XMATCH($B$6,'Talnagögn | Numerical Data'!$1:$1))/INDEX('Talnagögn | Numerical Data'!$1:$1048576,_xlfn.XMATCH($A149,'Talnagögn | Numerical Data'!$A:$A),_xlfn.XMATCH($B$2,'Talnagögn | Numerical Data'!$1:$1))-1</f>
        <v>1.1899686168253565</v>
      </c>
      <c r="AW149" s="990" cm="1">
        <f t="array" ref="AW149">INDEX('Talnagögn | Numerical Data'!$1:$1048576,_xlfn.XMATCH($B149,'Talnagögn | Numerical Data'!$B:$B),_xlfn.XMATCH($B$5,'Talnagögn | Numerical Data'!$1:$1))-INDEX('Talnagögn | Numerical Data'!$1:$1048576,_xlfn.XMATCH($A149,'Talnagögn | Numerical Data'!$A:$A),_xlfn.XMATCH($B$3,'Talnagögn | Numerical Data'!$1:$1))</f>
        <v>15.408466538775258</v>
      </c>
      <c r="AX149" s="991"/>
      <c r="AY149" s="313" cm="1">
        <f t="array" ref="AY149">INDEX('Talnagögn | Numerical Data'!$1:$1048576,_xlfn.XMATCH($B149,'Talnagögn | Numerical Data'!$B:$B),_xlfn.XMATCH($B$5,'Talnagögn | Numerical Data'!$1:$1))/INDEX('Talnagögn | Numerical Data'!$1:$1048576,_xlfn.XMATCH($A149,'Talnagögn | Numerical Data'!$A:$A),_xlfn.XMATCH($B$3,'Talnagögn | Numerical Data'!$1:$1))-1</f>
        <v>0.12900873095310916</v>
      </c>
      <c r="AZ149" s="992" cm="1">
        <f t="array" ref="AZ149">INDEX('Talnagögn | Numerical Data'!$1:$1048576,_xlfn.XMATCH($C149,'Talnagögn | Numerical Data'!$B:$B),_xlfn.XMATCH($B$6,'Talnagögn | Numerical Data'!$1:$1))-INDEX('Talnagögn | Numerical Data'!$1:$1048576,_xlfn.XMATCH($A149,'Talnagögn | Numerical Data'!$A:$A),_xlfn.XMATCH($B$2,'Talnagögn | Numerical Data'!$1:$1))</f>
        <v>73.271525487390846</v>
      </c>
      <c r="BA149" s="993"/>
      <c r="BB149" s="632" cm="1">
        <f t="array" ref="BB149">INDEX('Talnagögn | Numerical Data'!$1:$1048576,_xlfn.XMATCH($C149,'Talnagögn | Numerical Data'!$B:$B),_xlfn.XMATCH($B$6,'Talnagögn | Numerical Data'!$1:$1))/INDEX('Talnagögn | Numerical Data'!$1:$1048576,_xlfn.XMATCH($A149,'Talnagögn | Numerical Data'!$A:$A),_xlfn.XMATCH($B$2,'Talnagögn | Numerical Data'!$1:$1))-1</f>
        <v>1.1899686168253565</v>
      </c>
      <c r="BC149" s="992" cm="1">
        <f t="array" ref="BC149">INDEX('Talnagögn | Numerical Data'!$1:$1048576,_xlfn.XMATCH($C149,'Talnagögn | Numerical Data'!$B:$B),_xlfn.XMATCH($B$5,'Talnagögn | Numerical Data'!$1:$1))-INDEX('Talnagögn | Numerical Data'!$1:$1048576,_xlfn.XMATCH($A149,'Talnagögn | Numerical Data'!$A:$A),_xlfn.XMATCH($B$3,'Talnagögn | Numerical Data'!$1:$1))</f>
        <v>15.408466538775258</v>
      </c>
      <c r="BD149" s="993"/>
      <c r="BE149" s="632" cm="1">
        <f t="array" ref="BE149">INDEX('Talnagögn | Numerical Data'!$1:$1048576,_xlfn.XMATCH($C149,'Talnagögn | Numerical Data'!$B:$B),_xlfn.XMATCH($B$5,'Talnagögn | Numerical Data'!$1:$1))/INDEX('Talnagögn | Numerical Data'!$1:$1048576,_xlfn.XMATCH($A149,'Talnagögn | Numerical Data'!$A:$A),_xlfn.XMATCH($B$3,'Talnagögn | Numerical Data'!$1:$1))-1</f>
        <v>0.12900873095310916</v>
      </c>
    </row>
    <row r="150" spans="1:57" s="42" customFormat="1" ht="21" customHeight="1" x14ac:dyDescent="0.4">
      <c r="A150" s="51" t="s">
        <v>58</v>
      </c>
      <c r="B150" s="51" t="s">
        <v>348</v>
      </c>
      <c r="C150" s="591" t="s">
        <v>354</v>
      </c>
      <c r="D150" s="337" t="s">
        <v>48</v>
      </c>
      <c r="E150" s="309" t="str">
        <f>'Talnagögn | Numerical Data'!$D$35</f>
        <v>Álframleiðsla</v>
      </c>
      <c r="F150" s="990" cm="1">
        <f t="array" ref="F150">INDEX('Talnagögn | Numerical Data'!$1:$1048576, _xlfn.XMATCH($A150,'Talnagögn | Numerical Data'!$A:$A), _xlfn.XMATCH($A$2,'Talnagögn | Numerical Data'!$1:$1))</f>
        <v>1402.6496416686878</v>
      </c>
      <c r="G150" s="991"/>
      <c r="H150" s="292">
        <f t="shared" si="0"/>
        <v>0.30190175455860252</v>
      </c>
      <c r="I150" s="990" cm="1">
        <f t="array" ref="I150">INDEX('Talnagögn | Numerical Data'!$1:$1048576, _xlfn.XMATCH($A150,'Talnagögn | Numerical Data'!$A:$A), _xlfn.XMATCH($A$2,'Talnagögn | Numerical Data'!$1:$1))-INDEX('Talnagögn | Numerical Data'!$1:$1048576, _xlfn.XMATCH($A150,'Talnagögn | Numerical Data'!$A:$A), _xlfn.XMATCH($B$4,'Talnagögn | Numerical Data'!$1:$1))</f>
        <v>48.448911328022859</v>
      </c>
      <c r="J150" s="991"/>
      <c r="K150" s="288" cm="1">
        <f t="array" ref="K150">INDEX('Talnagögn | Numerical Data'!$1:$1048576, _xlfn.XMATCH($A150,'Talnagögn | Numerical Data'!$A:$A), _xlfn.XMATCH($A$2,'Talnagögn | Numerical Data'!$1:$1))/INDEX('Talnagögn | Numerical Data'!$1:$1048576, _xlfn.XMATCH($A150,'Talnagögn | Numerical Data'!$A:$A), _xlfn.XMATCH($B$4,'Talnagögn | Numerical Data'!$1:$1))-1</f>
        <v>3.5776757642004053E-2</v>
      </c>
      <c r="L150" s="1008" cm="1">
        <f t="array" ref="L150">INDEX('Talnagögn | Numerical Data'!$1:$1048576, _xlfn.XMATCH($A150,'Talnagögn | Numerical Data'!$A:$A), _xlfn.XMATCH($A$2,'Talnagögn | Numerical Data'!$1:$1))-INDEX('Talnagögn | Numerical Data'!$1:$1048576, _xlfn.XMATCH($A150,'Talnagögn | Numerical Data'!$A:$A), _xlfn.XMATCH($B$3,'Talnagögn | Numerical Data'!$1:$1))</f>
        <v>957.84112550160057</v>
      </c>
      <c r="M150" s="1009"/>
      <c r="N150" s="350" cm="1">
        <f t="array" ref="N150">INDEX('Talnagögn | Numerical Data'!$1:$1048576, _xlfn.XMATCH($A150,'Talnagögn | Numerical Data'!$A:$A), _xlfn.XMATCH($A$2,'Talnagögn | Numerical Data'!$1:$1))/INDEX('Talnagögn | Numerical Data'!$1:$1048576, _xlfn.XMATCH($A150,'Talnagögn | Numerical Data'!$A:$A), _xlfn.XMATCH($B$3,'Talnagögn | Numerical Data'!$1:$1))-1</f>
        <v>2.1533785678280468</v>
      </c>
      <c r="O150" s="990" cm="1">
        <f t="array" ref="O150">INDEX('Talnagögn | Numerical Data'!$1:$1048576, _xlfn.XMATCH($A150,'Talnagögn | Numerical Data'!$A:$A), _xlfn.XMATCH($A$2,'Talnagögn | Numerical Data'!$1:$1))-INDEX('Talnagögn | Numerical Data'!$1:$1048576, _xlfn.XMATCH($A150,'Talnagögn | Numerical Data'!$A:$A), _xlfn.XMATCH($B$2,'Talnagögn | Numerical Data'!$1:$1))</f>
        <v>818.62316889788178</v>
      </c>
      <c r="P150" s="991"/>
      <c r="Q150" s="313" cm="1">
        <f t="array" ref="Q150">INDEX('Talnagögn | Numerical Data'!$1:$1048576, _xlfn.XMATCH($A150,'Talnagögn | Numerical Data'!$A:$A), _xlfn.XMATCH($A$2,'Talnagögn | Numerical Data'!$1:$1))/INDEX('Talnagögn | Numerical Data'!$1:$1048576, _xlfn.XMATCH($A150,'Talnagögn | Numerical Data'!$A:$A), _xlfn.XMATCH($B$2,'Talnagögn | Numerical Data'!$1:$1))-1</f>
        <v>1.4016884628775044</v>
      </c>
      <c r="R150" s="1008" cm="1">
        <f t="array" ref="R150">INDEX('Talnagögn | Numerical Data'!$1:$1048576,_xlfn.XMATCH($B150,'Talnagögn | Numerical Data'!$B:$B),_xlfn.XMATCH($B$6,'Talnagögn | Numerical Data'!$1:$1))-INDEX('Talnagögn | Numerical Data'!$1:$1048576,_xlfn.XMATCH($A150,'Talnagögn | Numerical Data'!$A:$A),_xlfn.XMATCH($B$2,'Talnagögn | Numerical Data'!$1:$1))</f>
        <v>839.36955046883907</v>
      </c>
      <c r="S150" s="1009"/>
      <c r="T150" s="350" cm="1">
        <f t="array" ref="T150">INDEX('Talnagögn | Numerical Data'!$1:$1048576,_xlfn.XMATCH($B150,'Talnagögn | Numerical Data'!$B:$B),_xlfn.XMATCH($B$6,'Talnagögn | Numerical Data'!$1:$1))/INDEX('Talnagögn | Numerical Data'!$1:$1048576,_xlfn.XMATCH($A150,'Talnagögn | Numerical Data'!$A:$A),_xlfn.XMATCH($B$2,'Talnagögn | Numerical Data'!$1:$1))-1</f>
        <v>1.4372114785937784</v>
      </c>
      <c r="U150" s="990" cm="1">
        <f t="array" ref="U150">INDEX('Talnagögn | Numerical Data'!$1:$1048576,_xlfn.XMATCH($B150,'Talnagögn | Numerical Data'!$B:$B),_xlfn.XMATCH($B$5,'Talnagögn | Numerical Data'!$1:$1))-INDEX('Talnagögn | Numerical Data'!$1:$1048576,_xlfn.XMATCH($A150,'Talnagögn | Numerical Data'!$A:$A),_xlfn.XMATCH($B$3,'Talnagögn | Numerical Data'!$1:$1))</f>
        <v>978.58750707255786</v>
      </c>
      <c r="V150" s="991"/>
      <c r="W150" s="313" cm="1">
        <f t="array" ref="W150">INDEX('Talnagögn | Numerical Data'!$1:$1048576,_xlfn.XMATCH($B150,'Talnagögn | Numerical Data'!$B:$B),_xlfn.XMATCH($B$5,'Talnagögn | Numerical Data'!$1:$1))/INDEX('Talnagögn | Numerical Data'!$1:$1048576,_xlfn.XMATCH($A150,'Talnagögn | Numerical Data'!$A:$A),_xlfn.XMATCH($B$3,'Talnagögn | Numerical Data'!$1:$1))-1</f>
        <v>2.2000197197325306</v>
      </c>
      <c r="X150" s="992" cm="1">
        <f t="array" ref="X150">INDEX('Talnagögn | Numerical Data'!$1:$1048576,_xlfn.XMATCH($C150,'Talnagögn | Numerical Data'!$B:$B),_xlfn.XMATCH($B$6,'Talnagögn | Numerical Data'!$1:$1))-INDEX('Talnagögn | Numerical Data'!$1:$1048576,_xlfn.XMATCH($A150,'Talnagögn | Numerical Data'!$A:$A),_xlfn.XMATCH($B$2,'Talnagögn | Numerical Data'!$1:$1))</f>
        <v>839.36955046883907</v>
      </c>
      <c r="Y150" s="993"/>
      <c r="Z150" s="632" cm="1">
        <f t="array" ref="Z150">INDEX('Talnagögn | Numerical Data'!$1:$1048576,_xlfn.XMATCH($C150,'Talnagögn | Numerical Data'!$B:$B),_xlfn.XMATCH($B$6,'Talnagögn | Numerical Data'!$1:$1))/INDEX('Talnagögn | Numerical Data'!$1:$1048576,_xlfn.XMATCH($A150,'Talnagögn | Numerical Data'!$A:$A),_xlfn.XMATCH($B$2,'Talnagögn | Numerical Data'!$1:$1))-1</f>
        <v>1.4372114785937784</v>
      </c>
      <c r="AA150" s="992" cm="1">
        <f t="array" ref="AA150">INDEX('Talnagögn | Numerical Data'!$1:$1048576,_xlfn.XMATCH($C150,'Talnagögn | Numerical Data'!$B:$B),_xlfn.XMATCH($B$5,'Talnagögn | Numerical Data'!$1:$1))-INDEX('Talnagögn | Numerical Data'!$1:$1048576,_xlfn.XMATCH($A150,'Talnagögn | Numerical Data'!$A:$A),_xlfn.XMATCH($B$3,'Talnagögn | Numerical Data'!$1:$1))</f>
        <v>978.58750707255786</v>
      </c>
      <c r="AB150" s="993"/>
      <c r="AC150" s="632" cm="1">
        <f t="array" ref="AC150">INDEX('Talnagögn | Numerical Data'!$1:$1048576,_xlfn.XMATCH($C150,'Talnagögn | Numerical Data'!$B:$B),_xlfn.XMATCH($B$5,'Talnagögn | Numerical Data'!$1:$1))/INDEX('Talnagögn | Numerical Data'!$1:$1048576,_xlfn.XMATCH($A150,'Talnagögn | Numerical Data'!$A:$A),_xlfn.XMATCH($B$3,'Talnagögn | Numerical Data'!$1:$1))-1</f>
        <v>2.2000197197325306</v>
      </c>
      <c r="AD150" s="631"/>
      <c r="AG150" s="309" t="str">
        <f>'Talnagögn | Numerical Data'!$E$35</f>
        <v>Aluminium Production</v>
      </c>
      <c r="AH150" s="990" cm="1">
        <f t="array" ref="AH150">INDEX('Talnagögn | Numerical Data'!$1:$1048576, _xlfn.XMATCH($A150,'Talnagögn | Numerical Data'!$A:$A), _xlfn.XMATCH($A$2,'Talnagögn | Numerical Data'!$1:$1))</f>
        <v>1402.6496416686878</v>
      </c>
      <c r="AI150" s="991"/>
      <c r="AJ150" s="292">
        <f t="shared" si="1"/>
        <v>0.30190175455860252</v>
      </c>
      <c r="AK150" s="990" cm="1">
        <f t="array" ref="AK150">INDEX('Talnagögn | Numerical Data'!$1:$1048576, _xlfn.XMATCH($A150,'Talnagögn | Numerical Data'!$A:$A), _xlfn.XMATCH($A$2,'Talnagögn | Numerical Data'!$1:$1))-INDEX('Talnagögn | Numerical Data'!$1:$1048576, _xlfn.XMATCH($A150,'Talnagögn | Numerical Data'!$A:$A), _xlfn.XMATCH($B$4,'Talnagögn | Numerical Data'!$1:$1))</f>
        <v>48.448911328022859</v>
      </c>
      <c r="AL150" s="991"/>
      <c r="AM150" s="288" cm="1">
        <f t="array" ref="AM150">INDEX('Talnagögn | Numerical Data'!$1:$1048576, _xlfn.XMATCH($A150,'Talnagögn | Numerical Data'!$A:$A), _xlfn.XMATCH($A$2,'Talnagögn | Numerical Data'!$1:$1))/INDEX('Talnagögn | Numerical Data'!$1:$1048576, _xlfn.XMATCH($A150,'Talnagögn | Numerical Data'!$A:$A), _xlfn.XMATCH($B$4,'Talnagögn | Numerical Data'!$1:$1))-1</f>
        <v>3.5776757642004053E-2</v>
      </c>
      <c r="AN150" s="1008" cm="1">
        <f t="array" ref="AN150">INDEX('Talnagögn | Numerical Data'!$1:$1048576, _xlfn.XMATCH($A150,'Talnagögn | Numerical Data'!$A:$A), _xlfn.XMATCH($A$2,'Talnagögn | Numerical Data'!$1:$1))-INDEX('Talnagögn | Numerical Data'!$1:$1048576, _xlfn.XMATCH($A150,'Talnagögn | Numerical Data'!$A:$A), _xlfn.XMATCH($B$3,'Talnagögn | Numerical Data'!$1:$1))</f>
        <v>957.84112550160057</v>
      </c>
      <c r="AO150" s="1009"/>
      <c r="AP150" s="350" cm="1">
        <f t="array" ref="AP150">INDEX('Talnagögn | Numerical Data'!$1:$1048576, _xlfn.XMATCH($A150,'Talnagögn | Numerical Data'!$A:$A), _xlfn.XMATCH($A$2,'Talnagögn | Numerical Data'!$1:$1))/INDEX('Talnagögn | Numerical Data'!$1:$1048576, _xlfn.XMATCH($A150,'Talnagögn | Numerical Data'!$A:$A), _xlfn.XMATCH($B$3,'Talnagögn | Numerical Data'!$1:$1))-1</f>
        <v>2.1533785678280468</v>
      </c>
      <c r="AQ150" s="990" cm="1">
        <f t="array" ref="AQ150">INDEX('Talnagögn | Numerical Data'!$1:$1048576, _xlfn.XMATCH($A150,'Talnagögn | Numerical Data'!$A:$A), _xlfn.XMATCH($A$2,'Talnagögn | Numerical Data'!$1:$1))-INDEX('Talnagögn | Numerical Data'!$1:$1048576, _xlfn.XMATCH($A150,'Talnagögn | Numerical Data'!$A:$A), _xlfn.XMATCH($B$2,'Talnagögn | Numerical Data'!$1:$1))</f>
        <v>818.62316889788178</v>
      </c>
      <c r="AR150" s="991"/>
      <c r="AS150" s="313" cm="1">
        <f t="array" ref="AS150">INDEX('Talnagögn | Numerical Data'!$1:$1048576, _xlfn.XMATCH($A150,'Talnagögn | Numerical Data'!$A:$A), _xlfn.XMATCH($A$2,'Talnagögn | Numerical Data'!$1:$1))/INDEX('Talnagögn | Numerical Data'!$1:$1048576, _xlfn.XMATCH($A150,'Talnagögn | Numerical Data'!$A:$A), _xlfn.XMATCH($B$2,'Talnagögn | Numerical Data'!$1:$1))-1</f>
        <v>1.4016884628775044</v>
      </c>
      <c r="AT150" s="1008" cm="1">
        <f t="array" ref="AT150">INDEX('Talnagögn | Numerical Data'!$1:$1048576,_xlfn.XMATCH($B150,'Talnagögn | Numerical Data'!$B:$B),_xlfn.XMATCH($B$6,'Talnagögn | Numerical Data'!$1:$1))-INDEX('Talnagögn | Numerical Data'!$1:$1048576,_xlfn.XMATCH($A150,'Talnagögn | Numerical Data'!$A:$A),_xlfn.XMATCH($B$2,'Talnagögn | Numerical Data'!$1:$1))</f>
        <v>839.36955046883907</v>
      </c>
      <c r="AU150" s="1009"/>
      <c r="AV150" s="350" cm="1">
        <f t="array" ref="AV150">INDEX('Talnagögn | Numerical Data'!$1:$1048576,_xlfn.XMATCH($B150,'Talnagögn | Numerical Data'!$B:$B),_xlfn.XMATCH($B$6,'Talnagögn | Numerical Data'!$1:$1))/INDEX('Talnagögn | Numerical Data'!$1:$1048576,_xlfn.XMATCH($A150,'Talnagögn | Numerical Data'!$A:$A),_xlfn.XMATCH($B$2,'Talnagögn | Numerical Data'!$1:$1))-1</f>
        <v>1.4372114785937784</v>
      </c>
      <c r="AW150" s="990" cm="1">
        <f t="array" ref="AW150">INDEX('Talnagögn | Numerical Data'!$1:$1048576,_xlfn.XMATCH($B150,'Talnagögn | Numerical Data'!$B:$B),_xlfn.XMATCH($B$5,'Talnagögn | Numerical Data'!$1:$1))-INDEX('Talnagögn | Numerical Data'!$1:$1048576,_xlfn.XMATCH($A150,'Talnagögn | Numerical Data'!$A:$A),_xlfn.XMATCH($B$3,'Talnagögn | Numerical Data'!$1:$1))</f>
        <v>978.58750707255786</v>
      </c>
      <c r="AX150" s="991"/>
      <c r="AY150" s="313" cm="1">
        <f t="array" ref="AY150">INDEX('Talnagögn | Numerical Data'!$1:$1048576,_xlfn.XMATCH($B150,'Talnagögn | Numerical Data'!$B:$B),_xlfn.XMATCH($B$5,'Talnagögn | Numerical Data'!$1:$1))/INDEX('Talnagögn | Numerical Data'!$1:$1048576,_xlfn.XMATCH($A150,'Talnagögn | Numerical Data'!$A:$A),_xlfn.XMATCH($B$3,'Talnagögn | Numerical Data'!$1:$1))-1</f>
        <v>2.2000197197325306</v>
      </c>
      <c r="AZ150" s="992" cm="1">
        <f t="array" ref="AZ150">INDEX('Talnagögn | Numerical Data'!$1:$1048576,_xlfn.XMATCH($C150,'Talnagögn | Numerical Data'!$B:$B),_xlfn.XMATCH($B$6,'Talnagögn | Numerical Data'!$1:$1))-INDEX('Talnagögn | Numerical Data'!$1:$1048576,_xlfn.XMATCH($A150,'Talnagögn | Numerical Data'!$A:$A),_xlfn.XMATCH($B$2,'Talnagögn | Numerical Data'!$1:$1))</f>
        <v>839.36955046883907</v>
      </c>
      <c r="BA150" s="993"/>
      <c r="BB150" s="632" cm="1">
        <f t="array" ref="BB150">INDEX('Talnagögn | Numerical Data'!$1:$1048576,_xlfn.XMATCH($C150,'Talnagögn | Numerical Data'!$B:$B),_xlfn.XMATCH($B$6,'Talnagögn | Numerical Data'!$1:$1))/INDEX('Talnagögn | Numerical Data'!$1:$1048576,_xlfn.XMATCH($A150,'Talnagögn | Numerical Data'!$A:$A),_xlfn.XMATCH($B$2,'Talnagögn | Numerical Data'!$1:$1))-1</f>
        <v>1.4372114785937784</v>
      </c>
      <c r="BC150" s="992" cm="1">
        <f t="array" ref="BC150">INDEX('Talnagögn | Numerical Data'!$1:$1048576,_xlfn.XMATCH($C150,'Talnagögn | Numerical Data'!$B:$B),_xlfn.XMATCH($B$5,'Talnagögn | Numerical Data'!$1:$1))-INDEX('Talnagögn | Numerical Data'!$1:$1048576,_xlfn.XMATCH($A150,'Talnagögn | Numerical Data'!$A:$A),_xlfn.XMATCH($B$3,'Talnagögn | Numerical Data'!$1:$1))</f>
        <v>978.58750707255786</v>
      </c>
      <c r="BD150" s="993"/>
      <c r="BE150" s="632" cm="1">
        <f t="array" ref="BE150">INDEX('Talnagögn | Numerical Data'!$1:$1048576,_xlfn.XMATCH($C150,'Talnagögn | Numerical Data'!$B:$B),_xlfn.XMATCH($B$5,'Talnagögn | Numerical Data'!$1:$1))/INDEX('Talnagögn | Numerical Data'!$1:$1048576,_xlfn.XMATCH($A150,'Talnagögn | Numerical Data'!$A:$A),_xlfn.XMATCH($B$3,'Talnagögn | Numerical Data'!$1:$1))-1</f>
        <v>2.2000197197325306</v>
      </c>
    </row>
    <row r="151" spans="1:57" s="42" customFormat="1" ht="21" customHeight="1" x14ac:dyDescent="0.4">
      <c r="A151" s="51" t="s">
        <v>249</v>
      </c>
      <c r="B151" s="51" t="s">
        <v>349</v>
      </c>
      <c r="C151" s="591" t="s">
        <v>355</v>
      </c>
      <c r="D151" s="337" t="s">
        <v>48</v>
      </c>
      <c r="E151" s="309" t="str">
        <f>'Talnagögn | Numerical Data'!$D$36</f>
        <v>Kísil- og kísilmálmframleiðsla</v>
      </c>
      <c r="F151" s="990" cm="1">
        <f t="array" ref="F151">INDEX('Talnagögn | Numerical Data'!$1:$1048576, _xlfn.XMATCH($A151,'Talnagögn | Numerical Data'!$A:$A), _xlfn.XMATCH($A$2,'Talnagögn | Numerical Data'!$1:$1))</f>
        <v>408.20430474231654</v>
      </c>
      <c r="G151" s="991"/>
      <c r="H151" s="290">
        <f t="shared" si="0"/>
        <v>8.7860569139324052E-2</v>
      </c>
      <c r="I151" s="990" cm="1">
        <f t="array" ref="I151">INDEX('Talnagögn | Numerical Data'!$1:$1048576, _xlfn.XMATCH($A151,'Talnagögn | Numerical Data'!$A:$A), _xlfn.XMATCH($A$2,'Talnagögn | Numerical Data'!$1:$1))-INDEX('Talnagögn | Numerical Data'!$1:$1048576, _xlfn.XMATCH($A151,'Talnagögn | Numerical Data'!$A:$A), _xlfn.XMATCH($B$4,'Talnagögn | Numerical Data'!$1:$1))</f>
        <v>-109.51608579337113</v>
      </c>
      <c r="J151" s="991"/>
      <c r="K151" s="315" cm="1">
        <f t="array" ref="K151">INDEX('Talnagögn | Numerical Data'!$1:$1048576, _xlfn.XMATCH($A151,'Talnagögn | Numerical Data'!$A:$A), _xlfn.XMATCH($A$2,'Talnagögn | Numerical Data'!$1:$1))/INDEX('Talnagögn | Numerical Data'!$1:$1048576, _xlfn.XMATCH($A151,'Talnagögn | Numerical Data'!$A:$A), _xlfn.XMATCH($B$4,'Talnagögn | Numerical Data'!$1:$1))-1</f>
        <v>-0.21153519891317074</v>
      </c>
      <c r="L151" s="1008" cm="1">
        <f t="array" ref="L151">INDEX('Talnagögn | Numerical Data'!$1:$1048576, _xlfn.XMATCH($A151,'Talnagögn | Numerical Data'!$A:$A), _xlfn.XMATCH($A$2,'Talnagögn | Numerical Data'!$1:$1))-INDEX('Talnagögn | Numerical Data'!$1:$1048576, _xlfn.XMATCH($A151,'Talnagögn | Numerical Data'!$A:$A), _xlfn.XMATCH($B$3,'Talnagögn | Numerical Data'!$1:$1))</f>
        <v>28.261410735916513</v>
      </c>
      <c r="M151" s="1009"/>
      <c r="N151" s="352" cm="1">
        <f t="array" ref="N151">INDEX('Talnagögn | Numerical Data'!$1:$1048576, _xlfn.XMATCH($A151,'Talnagögn | Numerical Data'!$A:$A), _xlfn.XMATCH($A$2,'Talnagögn | Numerical Data'!$1:$1))/INDEX('Talnagögn | Numerical Data'!$1:$1048576, _xlfn.XMATCH($A151,'Talnagögn | Numerical Data'!$A:$A), _xlfn.XMATCH($B$3,'Talnagögn | Numerical Data'!$1:$1))-1</f>
        <v>7.4383311760110038E-2</v>
      </c>
      <c r="O151" s="990" cm="1">
        <f t="array" ref="O151">INDEX('Talnagögn | Numerical Data'!$1:$1048576, _xlfn.XMATCH($A151,'Talnagögn | Numerical Data'!$A:$A), _xlfn.XMATCH($A$2,'Talnagögn | Numerical Data'!$1:$1))-INDEX('Talnagögn | Numerical Data'!$1:$1048576, _xlfn.XMATCH($A151,'Talnagögn | Numerical Data'!$A:$A), _xlfn.XMATCH($B$2,'Talnagögn | Numerical Data'!$1:$1))</f>
        <v>197.64958303564987</v>
      </c>
      <c r="P151" s="991"/>
      <c r="Q151" s="313" cm="1">
        <f t="array" ref="Q151">INDEX('Talnagögn | Numerical Data'!$1:$1048576, _xlfn.XMATCH($A151,'Talnagögn | Numerical Data'!$A:$A), _xlfn.XMATCH($A$2,'Talnagögn | Numerical Data'!$1:$1))/INDEX('Talnagögn | Numerical Data'!$1:$1048576, _xlfn.XMATCH($A151,'Talnagögn | Numerical Data'!$A:$A), _xlfn.XMATCH($B$2,'Talnagögn | Numerical Data'!$1:$1))-1</f>
        <v>0.93870886120998254</v>
      </c>
      <c r="R151" s="1008" cm="1">
        <f t="array" ref="R151">INDEX('Talnagögn | Numerical Data'!$1:$1048576,_xlfn.XMATCH($B151,'Talnagögn | Numerical Data'!$B:$B),_xlfn.XMATCH($B$6,'Talnagögn | Numerical Data'!$1:$1))-INDEX('Talnagögn | Numerical Data'!$1:$1048576,_xlfn.XMATCH($A151,'Talnagögn | Numerical Data'!$A:$A),_xlfn.XMATCH($B$2,'Talnagögn | Numerical Data'!$1:$1))</f>
        <v>229.428807157329</v>
      </c>
      <c r="S151" s="1009"/>
      <c r="T151" s="352" cm="1">
        <f t="array" ref="T151">INDEX('Talnagögn | Numerical Data'!$1:$1048576,_xlfn.XMATCH($B151,'Talnagögn | Numerical Data'!$B:$B),_xlfn.XMATCH($B$6,'Talnagögn | Numerical Data'!$1:$1))/INDEX('Talnagögn | Numerical Data'!$1:$1048576,_xlfn.XMATCH($A151,'Talnagögn | Numerical Data'!$A:$A),_xlfn.XMATCH($B$2,'Talnagögn | Numerical Data'!$1:$1))-1</f>
        <v>1.0896398109606711</v>
      </c>
      <c r="U151" s="990" cm="1">
        <f t="array" ref="U151">INDEX('Talnagögn | Numerical Data'!$1:$1048576,_xlfn.XMATCH($B151,'Talnagögn | Numerical Data'!$B:$B),_xlfn.XMATCH($B$5,'Talnagögn | Numerical Data'!$1:$1))-INDEX('Talnagögn | Numerical Data'!$1:$1048576,_xlfn.XMATCH($A151,'Talnagögn | Numerical Data'!$A:$A),_xlfn.XMATCH($B$3,'Talnagögn | Numerical Data'!$1:$1))</f>
        <v>60.040634857595649</v>
      </c>
      <c r="V151" s="991"/>
      <c r="W151" s="313" cm="1">
        <f t="array" ref="W151">INDEX('Talnagögn | Numerical Data'!$1:$1048576,_xlfn.XMATCH($B151,'Talnagögn | Numerical Data'!$B:$B),_xlfn.XMATCH($B$5,'Talnagögn | Numerical Data'!$1:$1))/INDEX('Talnagögn | Numerical Data'!$1:$1048576,_xlfn.XMATCH($A151,'Talnagögn | Numerical Data'!$A:$A),_xlfn.XMATCH($B$3,'Talnagögn | Numerical Data'!$1:$1))-1</f>
        <v>0.15802541856878172</v>
      </c>
      <c r="X151" s="992" cm="1">
        <f t="array" ref="X151">INDEX('Talnagögn | Numerical Data'!$1:$1048576,_xlfn.XMATCH($C151,'Talnagögn | Numerical Data'!$B:$B),_xlfn.XMATCH($B$6,'Talnagögn | Numerical Data'!$1:$1))-INDEX('Talnagögn | Numerical Data'!$1:$1048576,_xlfn.XMATCH($A151,'Talnagögn | Numerical Data'!$A:$A),_xlfn.XMATCH($B$2,'Talnagögn | Numerical Data'!$1:$1))</f>
        <v>229.428807157329</v>
      </c>
      <c r="Y151" s="993"/>
      <c r="Z151" s="633" cm="1">
        <f t="array" ref="Z151">INDEX('Talnagögn | Numerical Data'!$1:$1048576,_xlfn.XMATCH($C151,'Talnagögn | Numerical Data'!$B:$B),_xlfn.XMATCH($B$6,'Talnagögn | Numerical Data'!$1:$1))/INDEX('Talnagögn | Numerical Data'!$1:$1048576,_xlfn.XMATCH($A151,'Talnagögn | Numerical Data'!$A:$A),_xlfn.XMATCH($B$2,'Talnagögn | Numerical Data'!$1:$1))-1</f>
        <v>1.0896398109606711</v>
      </c>
      <c r="AA151" s="992" cm="1">
        <f t="array" ref="AA151">INDEX('Talnagögn | Numerical Data'!$1:$1048576,_xlfn.XMATCH($C151,'Talnagögn | Numerical Data'!$B:$B),_xlfn.XMATCH($B$5,'Talnagögn | Numerical Data'!$1:$1))-INDEX('Talnagögn | Numerical Data'!$1:$1048576,_xlfn.XMATCH($A151,'Talnagögn | Numerical Data'!$A:$A),_xlfn.XMATCH($B$3,'Talnagögn | Numerical Data'!$1:$1))</f>
        <v>60.040634857595649</v>
      </c>
      <c r="AB151" s="993"/>
      <c r="AC151" s="632" cm="1">
        <f t="array" ref="AC151">INDEX('Talnagögn | Numerical Data'!$1:$1048576,_xlfn.XMATCH($C151,'Talnagögn | Numerical Data'!$B:$B),_xlfn.XMATCH($B$5,'Talnagögn | Numerical Data'!$1:$1))/INDEX('Talnagögn | Numerical Data'!$1:$1048576,_xlfn.XMATCH($A151,'Talnagögn | Numerical Data'!$A:$A),_xlfn.XMATCH($B$3,'Talnagögn | Numerical Data'!$1:$1))-1</f>
        <v>0.15802541856878172</v>
      </c>
      <c r="AD151" s="631"/>
      <c r="AG151" s="309" t="str">
        <f>'Talnagögn | Numerical Data'!$E$36</f>
        <v>Ferrosilicon and Silicon Metal Production</v>
      </c>
      <c r="AH151" s="990" cm="1">
        <f t="array" ref="AH151">INDEX('Talnagögn | Numerical Data'!$1:$1048576, _xlfn.XMATCH($A151,'Talnagögn | Numerical Data'!$A:$A), _xlfn.XMATCH($A$2,'Talnagögn | Numerical Data'!$1:$1))</f>
        <v>408.20430474231654</v>
      </c>
      <c r="AI151" s="991"/>
      <c r="AJ151" s="290">
        <f t="shared" si="1"/>
        <v>8.7860569139324052E-2</v>
      </c>
      <c r="AK151" s="990" cm="1">
        <f t="array" ref="AK151">INDEX('Talnagögn | Numerical Data'!$1:$1048576, _xlfn.XMATCH($A151,'Talnagögn | Numerical Data'!$A:$A), _xlfn.XMATCH($A$2,'Talnagögn | Numerical Data'!$1:$1))-INDEX('Talnagögn | Numerical Data'!$1:$1048576, _xlfn.XMATCH($A151,'Talnagögn | Numerical Data'!$A:$A), _xlfn.XMATCH($B$4,'Talnagögn | Numerical Data'!$1:$1))</f>
        <v>-109.51608579337113</v>
      </c>
      <c r="AL151" s="991"/>
      <c r="AM151" s="315" cm="1">
        <f t="array" ref="AM151">INDEX('Talnagögn | Numerical Data'!$1:$1048576, _xlfn.XMATCH($A151,'Talnagögn | Numerical Data'!$A:$A), _xlfn.XMATCH($A$2,'Talnagögn | Numerical Data'!$1:$1))/INDEX('Talnagögn | Numerical Data'!$1:$1048576, _xlfn.XMATCH($A151,'Talnagögn | Numerical Data'!$A:$A), _xlfn.XMATCH($B$4,'Talnagögn | Numerical Data'!$1:$1))-1</f>
        <v>-0.21153519891317074</v>
      </c>
      <c r="AN151" s="1008" cm="1">
        <f t="array" ref="AN151">INDEX('Talnagögn | Numerical Data'!$1:$1048576, _xlfn.XMATCH($A151,'Talnagögn | Numerical Data'!$A:$A), _xlfn.XMATCH($A$2,'Talnagögn | Numerical Data'!$1:$1))-INDEX('Talnagögn | Numerical Data'!$1:$1048576, _xlfn.XMATCH($A151,'Talnagögn | Numerical Data'!$A:$A), _xlfn.XMATCH($B$3,'Talnagögn | Numerical Data'!$1:$1))</f>
        <v>28.261410735916513</v>
      </c>
      <c r="AO151" s="1009"/>
      <c r="AP151" s="352" cm="1">
        <f t="array" ref="AP151">INDEX('Talnagögn | Numerical Data'!$1:$1048576, _xlfn.XMATCH($A151,'Talnagögn | Numerical Data'!$A:$A), _xlfn.XMATCH($A$2,'Talnagögn | Numerical Data'!$1:$1))/INDEX('Talnagögn | Numerical Data'!$1:$1048576, _xlfn.XMATCH($A151,'Talnagögn | Numerical Data'!$A:$A), _xlfn.XMATCH($B$3,'Talnagögn | Numerical Data'!$1:$1))-1</f>
        <v>7.4383311760110038E-2</v>
      </c>
      <c r="AQ151" s="990" cm="1">
        <f t="array" ref="AQ151">INDEX('Talnagögn | Numerical Data'!$1:$1048576, _xlfn.XMATCH($A151,'Talnagögn | Numerical Data'!$A:$A), _xlfn.XMATCH($A$2,'Talnagögn | Numerical Data'!$1:$1))-INDEX('Talnagögn | Numerical Data'!$1:$1048576, _xlfn.XMATCH($A151,'Talnagögn | Numerical Data'!$A:$A), _xlfn.XMATCH($B$2,'Talnagögn | Numerical Data'!$1:$1))</f>
        <v>197.64958303564987</v>
      </c>
      <c r="AR151" s="991"/>
      <c r="AS151" s="313" cm="1">
        <f t="array" ref="AS151">INDEX('Talnagögn | Numerical Data'!$1:$1048576, _xlfn.XMATCH($A151,'Talnagögn | Numerical Data'!$A:$A), _xlfn.XMATCH($A$2,'Talnagögn | Numerical Data'!$1:$1))/INDEX('Talnagögn | Numerical Data'!$1:$1048576, _xlfn.XMATCH($A151,'Talnagögn | Numerical Data'!$A:$A), _xlfn.XMATCH($B$2,'Talnagögn | Numerical Data'!$1:$1))-1</f>
        <v>0.93870886120998254</v>
      </c>
      <c r="AT151" s="1008" cm="1">
        <f t="array" ref="AT151">INDEX('Talnagögn | Numerical Data'!$1:$1048576,_xlfn.XMATCH($B151,'Talnagögn | Numerical Data'!$B:$B),_xlfn.XMATCH($B$6,'Talnagögn | Numerical Data'!$1:$1))-INDEX('Talnagögn | Numerical Data'!$1:$1048576,_xlfn.XMATCH($A151,'Talnagögn | Numerical Data'!$A:$A),_xlfn.XMATCH($B$2,'Talnagögn | Numerical Data'!$1:$1))</f>
        <v>229.428807157329</v>
      </c>
      <c r="AU151" s="1009"/>
      <c r="AV151" s="352" cm="1">
        <f t="array" ref="AV151">INDEX('Talnagögn | Numerical Data'!$1:$1048576,_xlfn.XMATCH($B151,'Talnagögn | Numerical Data'!$B:$B),_xlfn.XMATCH($B$6,'Talnagögn | Numerical Data'!$1:$1))/INDEX('Talnagögn | Numerical Data'!$1:$1048576,_xlfn.XMATCH($A151,'Talnagögn | Numerical Data'!$A:$A),_xlfn.XMATCH($B$2,'Talnagögn | Numerical Data'!$1:$1))-1</f>
        <v>1.0896398109606711</v>
      </c>
      <c r="AW151" s="990" cm="1">
        <f t="array" ref="AW151">INDEX('Talnagögn | Numerical Data'!$1:$1048576,_xlfn.XMATCH($B151,'Talnagögn | Numerical Data'!$B:$B),_xlfn.XMATCH($B$5,'Talnagögn | Numerical Data'!$1:$1))-INDEX('Talnagögn | Numerical Data'!$1:$1048576,_xlfn.XMATCH($A151,'Talnagögn | Numerical Data'!$A:$A),_xlfn.XMATCH($B$3,'Talnagögn | Numerical Data'!$1:$1))</f>
        <v>60.040634857595649</v>
      </c>
      <c r="AX151" s="991"/>
      <c r="AY151" s="313" cm="1">
        <f t="array" ref="AY151">INDEX('Talnagögn | Numerical Data'!$1:$1048576,_xlfn.XMATCH($B151,'Talnagögn | Numerical Data'!$B:$B),_xlfn.XMATCH($B$5,'Talnagögn | Numerical Data'!$1:$1))/INDEX('Talnagögn | Numerical Data'!$1:$1048576,_xlfn.XMATCH($A151,'Talnagögn | Numerical Data'!$A:$A),_xlfn.XMATCH($B$3,'Talnagögn | Numerical Data'!$1:$1))-1</f>
        <v>0.15802541856878172</v>
      </c>
      <c r="AZ151" s="992" cm="1">
        <f t="array" ref="AZ151">INDEX('Talnagögn | Numerical Data'!$1:$1048576,_xlfn.XMATCH($C151,'Talnagögn | Numerical Data'!$B:$B),_xlfn.XMATCH($B$6,'Talnagögn | Numerical Data'!$1:$1))-INDEX('Talnagögn | Numerical Data'!$1:$1048576,_xlfn.XMATCH($A151,'Talnagögn | Numerical Data'!$A:$A),_xlfn.XMATCH($B$2,'Talnagögn | Numerical Data'!$1:$1))</f>
        <v>229.428807157329</v>
      </c>
      <c r="BA151" s="993"/>
      <c r="BB151" s="633" cm="1">
        <f t="array" ref="BB151">INDEX('Talnagögn | Numerical Data'!$1:$1048576,_xlfn.XMATCH($C151,'Talnagögn | Numerical Data'!$B:$B),_xlfn.XMATCH($B$6,'Talnagögn | Numerical Data'!$1:$1))/INDEX('Talnagögn | Numerical Data'!$1:$1048576,_xlfn.XMATCH($A151,'Talnagögn | Numerical Data'!$A:$A),_xlfn.XMATCH($B$2,'Talnagögn | Numerical Data'!$1:$1))-1</f>
        <v>1.0896398109606711</v>
      </c>
      <c r="BC151" s="992" cm="1">
        <f t="array" ref="BC151">INDEX('Talnagögn | Numerical Data'!$1:$1048576,_xlfn.XMATCH($C151,'Talnagögn | Numerical Data'!$B:$B),_xlfn.XMATCH($B$5,'Talnagögn | Numerical Data'!$1:$1))-INDEX('Talnagögn | Numerical Data'!$1:$1048576,_xlfn.XMATCH($A151,'Talnagögn | Numerical Data'!$A:$A),_xlfn.XMATCH($B$3,'Talnagögn | Numerical Data'!$1:$1))</f>
        <v>60.040634857595649</v>
      </c>
      <c r="BD151" s="993"/>
      <c r="BE151" s="632" cm="1">
        <f t="array" ref="BE151">INDEX('Talnagögn | Numerical Data'!$1:$1048576,_xlfn.XMATCH($C151,'Talnagögn | Numerical Data'!$B:$B),_xlfn.XMATCH($B$5,'Talnagögn | Numerical Data'!$1:$1))/INDEX('Talnagögn | Numerical Data'!$1:$1048576,_xlfn.XMATCH($A151,'Talnagögn | Numerical Data'!$A:$A),_xlfn.XMATCH($B$3,'Talnagögn | Numerical Data'!$1:$1))-1</f>
        <v>0.15802541856878172</v>
      </c>
    </row>
    <row r="152" spans="1:57" s="42" customFormat="1" ht="21" customHeight="1" x14ac:dyDescent="0.4">
      <c r="A152" s="51" t="s">
        <v>44</v>
      </c>
      <c r="B152" s="51" t="s">
        <v>331</v>
      </c>
      <c r="C152" s="591" t="s">
        <v>338</v>
      </c>
      <c r="D152" s="337" t="s">
        <v>48</v>
      </c>
      <c r="E152" s="309" t="str">
        <f>'Talnagögn | Numerical Data'!$D$37</f>
        <v>Landbúnaður</v>
      </c>
      <c r="F152" s="990" cm="1">
        <f t="array" ref="F152">INDEX('Talnagögn | Numerical Data'!$1:$1048576, _xlfn.XMATCH($A152,'Talnagögn | Numerical Data'!$A:$A), _xlfn.XMATCH($A$2,'Talnagögn | Numerical Data'!$1:$1))</f>
        <v>692.38040246203309</v>
      </c>
      <c r="G152" s="991"/>
      <c r="H152" s="292">
        <f t="shared" si="0"/>
        <v>0.14902570971080262</v>
      </c>
      <c r="I152" s="990" cm="1">
        <f t="array" ref="I152">INDEX('Talnagögn | Numerical Data'!$1:$1048576, _xlfn.XMATCH($A152,'Talnagögn | Numerical Data'!$A:$A), _xlfn.XMATCH($A$2,'Talnagögn | Numerical Data'!$1:$1))-INDEX('Talnagögn | Numerical Data'!$1:$1048576, _xlfn.XMATCH($A152,'Talnagögn | Numerical Data'!$A:$A), _xlfn.XMATCH($B$4,'Talnagögn | Numerical Data'!$1:$1))</f>
        <v>-19.5911765816345</v>
      </c>
      <c r="J152" s="991"/>
      <c r="K152" s="288" cm="1">
        <f t="array" ref="K152">INDEX('Talnagögn | Numerical Data'!$1:$1048576, _xlfn.XMATCH($A152,'Talnagögn | Numerical Data'!$A:$A), _xlfn.XMATCH($A$2,'Talnagögn | Numerical Data'!$1:$1))/INDEX('Talnagögn | Numerical Data'!$1:$1048576, _xlfn.XMATCH($A152,'Talnagögn | Numerical Data'!$A:$A), _xlfn.XMATCH($B$4,'Talnagögn | Numerical Data'!$1:$1))-1</f>
        <v>-2.7516795836077801E-2</v>
      </c>
      <c r="L152" s="1008" cm="1">
        <f t="array" ref="L152">INDEX('Talnagögn | Numerical Data'!$1:$1048576, _xlfn.XMATCH($A152,'Talnagögn | Numerical Data'!$A:$A), _xlfn.XMATCH($A$2,'Talnagögn | Numerical Data'!$1:$1))-INDEX('Talnagögn | Numerical Data'!$1:$1048576, _xlfn.XMATCH($A152,'Talnagögn | Numerical Data'!$A:$A), _xlfn.XMATCH($B$3,'Talnagögn | Numerical Data'!$1:$1))</f>
        <v>-18.527752813037978</v>
      </c>
      <c r="M152" s="1009"/>
      <c r="N152" s="352" cm="1">
        <f t="array" ref="N152">INDEX('Talnagögn | Numerical Data'!$1:$1048576, _xlfn.XMATCH($A152,'Talnagögn | Numerical Data'!$A:$A), _xlfn.XMATCH($A$2,'Talnagögn | Numerical Data'!$1:$1))/INDEX('Talnagögn | Numerical Data'!$1:$1048576, _xlfn.XMATCH($A152,'Talnagögn | Numerical Data'!$A:$A), _xlfn.XMATCH($B$3,'Talnagögn | Numerical Data'!$1:$1))-1</f>
        <v>-2.6062090687184569E-2</v>
      </c>
      <c r="O152" s="990" cm="1">
        <f t="array" ref="O152">INDEX('Talnagögn | Numerical Data'!$1:$1048576, _xlfn.XMATCH($A152,'Talnagögn | Numerical Data'!$A:$A), _xlfn.XMATCH($A$2,'Talnagögn | Numerical Data'!$1:$1))-INDEX('Talnagögn | Numerical Data'!$1:$1048576, _xlfn.XMATCH($A152,'Talnagögn | Numerical Data'!$A:$A), _xlfn.XMATCH($B$2,'Talnagögn | Numerical Data'!$1:$1))</f>
        <v>-64.635453517263954</v>
      </c>
      <c r="P152" s="991"/>
      <c r="Q152" s="313" cm="1">
        <f t="array" ref="Q152">INDEX('Talnagögn | Numerical Data'!$1:$1048576, _xlfn.XMATCH($A152,'Talnagögn | Numerical Data'!$A:$A), _xlfn.XMATCH($A$2,'Talnagögn | Numerical Data'!$1:$1))/INDEX('Talnagögn | Numerical Data'!$1:$1048576, _xlfn.XMATCH($A152,'Talnagögn | Numerical Data'!$A:$A), _xlfn.XMATCH($B$2,'Talnagögn | Numerical Data'!$1:$1))-1</f>
        <v>-8.5381901854155617E-2</v>
      </c>
      <c r="R152" s="1008" cm="1">
        <f t="array" ref="R152">INDEX('Talnagögn | Numerical Data'!$1:$1048576,_xlfn.XMATCH($B152,'Talnagögn | Numerical Data'!$B:$B),_xlfn.XMATCH($B$6,'Talnagögn | Numerical Data'!$1:$1))-INDEX('Talnagögn | Numerical Data'!$1:$1048576,_xlfn.XMATCH($A152,'Talnagögn | Numerical Data'!$A:$A),_xlfn.XMATCH($B$2,'Talnagögn | Numerical Data'!$1:$1))</f>
        <v>-141.293571991372</v>
      </c>
      <c r="S152" s="1009"/>
      <c r="T152" s="352" cm="1">
        <f t="array" ref="T152">INDEX('Talnagögn | Numerical Data'!$1:$1048576,_xlfn.XMATCH($B152,'Talnagögn | Numerical Data'!$B:$B),_xlfn.XMATCH($B$6,'Talnagögn | Numerical Data'!$1:$1))/INDEX('Talnagögn | Numerical Data'!$1:$1048576,_xlfn.XMATCH($A152,'Talnagögn | Numerical Data'!$A:$A),_xlfn.XMATCH($B$2,'Talnagögn | Numerical Data'!$1:$1))-1</f>
        <v>-0.18664545910810637</v>
      </c>
      <c r="U152" s="990" cm="1">
        <f t="array" ref="U152">INDEX('Talnagögn | Numerical Data'!$1:$1048576,_xlfn.XMATCH($B152,'Talnagögn | Numerical Data'!$B:$B),_xlfn.XMATCH($B$5,'Talnagögn | Numerical Data'!$1:$1))-INDEX('Talnagögn | Numerical Data'!$1:$1048576,_xlfn.XMATCH($A152,'Talnagögn | Numerical Data'!$A:$A),_xlfn.XMATCH($B$3,'Talnagögn | Numerical Data'!$1:$1))</f>
        <v>-35.334508772875324</v>
      </c>
      <c r="V152" s="991"/>
      <c r="W152" s="250" cm="1">
        <f t="array" ref="W152">INDEX('Talnagögn | Numerical Data'!$1:$1048576,_xlfn.XMATCH($B152,'Talnagögn | Numerical Data'!$B:$B),_xlfn.XMATCH($B$5,'Talnagögn | Numerical Data'!$1:$1))/INDEX('Talnagögn | Numerical Data'!$1:$1048576,_xlfn.XMATCH($A152,'Talnagögn | Numerical Data'!$A:$A),_xlfn.XMATCH($B$3,'Talnagögn | Numerical Data'!$1:$1))-1</f>
        <v>-4.9703338624949911E-2</v>
      </c>
      <c r="X152" s="1008" cm="1">
        <f t="array" ref="X152">INDEX('Talnagögn | Numerical Data'!$1:$1048576,_xlfn.XMATCH($C152,'Talnagögn | Numerical Data'!$B:$B),_xlfn.XMATCH($B$6,'Talnagögn | Numerical Data'!$1:$1))-INDEX('Talnagögn | Numerical Data'!$1:$1048576,_xlfn.XMATCH($A152,'Talnagögn | Numerical Data'!$A:$A),_xlfn.XMATCH($B$2,'Talnagögn | Numerical Data'!$1:$1))</f>
        <v>-155.3218859261824</v>
      </c>
      <c r="Y152" s="1009"/>
      <c r="Z152" s="352" cm="1">
        <f t="array" ref="Z152">INDEX('Talnagögn | Numerical Data'!$1:$1048576,_xlfn.XMATCH($C152,'Talnagögn | Numerical Data'!$B:$B),_xlfn.XMATCH($B$6,'Talnagögn | Numerical Data'!$1:$1))/INDEX('Talnagögn | Numerical Data'!$1:$1048576,_xlfn.XMATCH($A152,'Talnagögn | Numerical Data'!$A:$A),_xlfn.XMATCH($B$2,'Talnagögn | Numerical Data'!$1:$1))-1</f>
        <v>-0.20517652926206364</v>
      </c>
      <c r="AA152" s="990" cm="1">
        <f t="array" ref="AA152">INDEX('Talnagögn | Numerical Data'!$1:$1048576,_xlfn.XMATCH($C152,'Talnagögn | Numerical Data'!$B:$B),_xlfn.XMATCH($B$5,'Talnagögn | Numerical Data'!$1:$1))-INDEX('Talnagögn | Numerical Data'!$1:$1048576,_xlfn.XMATCH($A152,'Talnagögn | Numerical Data'!$A:$A),_xlfn.XMATCH($B$3,'Talnagögn | Numerical Data'!$1:$1))</f>
        <v>-50.257263395656537</v>
      </c>
      <c r="AB152" s="991"/>
      <c r="AC152" s="313" cm="1">
        <f t="array" ref="AC152">INDEX('Talnagögn | Numerical Data'!$1:$1048576,_xlfn.XMATCH($C152,'Talnagögn | Numerical Data'!$B:$B),_xlfn.XMATCH($B$5,'Talnagögn | Numerical Data'!$1:$1))/INDEX('Talnagögn | Numerical Data'!$1:$1048576,_xlfn.XMATCH($A152,'Talnagögn | Numerical Data'!$A:$A),_xlfn.XMATCH($B$3,'Talnagögn | Numerical Data'!$1:$1))-1</f>
        <v>-7.0694453316843098E-2</v>
      </c>
      <c r="AD152" s="631"/>
      <c r="AG152" s="309" t="str">
        <f>'Talnagögn | Numerical Data'!$E$37</f>
        <v>Agriculture</v>
      </c>
      <c r="AH152" s="990" cm="1">
        <f t="array" ref="AH152">INDEX('Talnagögn | Numerical Data'!$1:$1048576, _xlfn.XMATCH($A152,'Talnagögn | Numerical Data'!$A:$A), _xlfn.XMATCH($A$2,'Talnagögn | Numerical Data'!$1:$1))</f>
        <v>692.38040246203309</v>
      </c>
      <c r="AI152" s="991"/>
      <c r="AJ152" s="292">
        <f t="shared" si="1"/>
        <v>0.14902570971080262</v>
      </c>
      <c r="AK152" s="990" cm="1">
        <f t="array" ref="AK152">INDEX('Talnagögn | Numerical Data'!$1:$1048576, _xlfn.XMATCH($A152,'Talnagögn | Numerical Data'!$A:$A), _xlfn.XMATCH($A$2,'Talnagögn | Numerical Data'!$1:$1))-INDEX('Talnagögn | Numerical Data'!$1:$1048576, _xlfn.XMATCH($A152,'Talnagögn | Numerical Data'!$A:$A), _xlfn.XMATCH($B$4,'Talnagögn | Numerical Data'!$1:$1))</f>
        <v>-19.5911765816345</v>
      </c>
      <c r="AL152" s="991"/>
      <c r="AM152" s="288" cm="1">
        <f t="array" ref="AM152">INDEX('Talnagögn | Numerical Data'!$1:$1048576, _xlfn.XMATCH($A152,'Talnagögn | Numerical Data'!$A:$A), _xlfn.XMATCH($A$2,'Talnagögn | Numerical Data'!$1:$1))/INDEX('Talnagögn | Numerical Data'!$1:$1048576, _xlfn.XMATCH($A152,'Talnagögn | Numerical Data'!$A:$A), _xlfn.XMATCH($B$4,'Talnagögn | Numerical Data'!$1:$1))-1</f>
        <v>-2.7516795836077801E-2</v>
      </c>
      <c r="AN152" s="1008" cm="1">
        <f t="array" ref="AN152">INDEX('Talnagögn | Numerical Data'!$1:$1048576, _xlfn.XMATCH($A152,'Talnagögn | Numerical Data'!$A:$A), _xlfn.XMATCH($A$2,'Talnagögn | Numerical Data'!$1:$1))-INDEX('Talnagögn | Numerical Data'!$1:$1048576, _xlfn.XMATCH($A152,'Talnagögn | Numerical Data'!$A:$A), _xlfn.XMATCH($B$3,'Talnagögn | Numerical Data'!$1:$1))</f>
        <v>-18.527752813037978</v>
      </c>
      <c r="AO152" s="1009"/>
      <c r="AP152" s="352" cm="1">
        <f t="array" ref="AP152">INDEX('Talnagögn | Numerical Data'!$1:$1048576, _xlfn.XMATCH($A152,'Talnagögn | Numerical Data'!$A:$A), _xlfn.XMATCH($A$2,'Talnagögn | Numerical Data'!$1:$1))/INDEX('Talnagögn | Numerical Data'!$1:$1048576, _xlfn.XMATCH($A152,'Talnagögn | Numerical Data'!$A:$A), _xlfn.XMATCH($B$3,'Talnagögn | Numerical Data'!$1:$1))-1</f>
        <v>-2.6062090687184569E-2</v>
      </c>
      <c r="AQ152" s="990" cm="1">
        <f t="array" ref="AQ152">INDEX('Talnagögn | Numerical Data'!$1:$1048576, _xlfn.XMATCH($A152,'Talnagögn | Numerical Data'!$A:$A), _xlfn.XMATCH($A$2,'Talnagögn | Numerical Data'!$1:$1))-INDEX('Talnagögn | Numerical Data'!$1:$1048576, _xlfn.XMATCH($A152,'Talnagögn | Numerical Data'!$A:$A), _xlfn.XMATCH($B$2,'Talnagögn | Numerical Data'!$1:$1))</f>
        <v>-64.635453517263954</v>
      </c>
      <c r="AR152" s="991"/>
      <c r="AS152" s="313" cm="1">
        <f t="array" ref="AS152">INDEX('Talnagögn | Numerical Data'!$1:$1048576, _xlfn.XMATCH($A152,'Talnagögn | Numerical Data'!$A:$A), _xlfn.XMATCH($A$2,'Talnagögn | Numerical Data'!$1:$1))/INDEX('Talnagögn | Numerical Data'!$1:$1048576, _xlfn.XMATCH($A152,'Talnagögn | Numerical Data'!$A:$A), _xlfn.XMATCH($B$2,'Talnagögn | Numerical Data'!$1:$1))-1</f>
        <v>-8.5381901854155617E-2</v>
      </c>
      <c r="AT152" s="1008" cm="1">
        <f t="array" ref="AT152">INDEX('Talnagögn | Numerical Data'!$1:$1048576,_xlfn.XMATCH($B152,'Talnagögn | Numerical Data'!$B:$B),_xlfn.XMATCH($B$6,'Talnagögn | Numerical Data'!$1:$1))-INDEX('Talnagögn | Numerical Data'!$1:$1048576,_xlfn.XMATCH($A152,'Talnagögn | Numerical Data'!$A:$A),_xlfn.XMATCH($B$2,'Talnagögn | Numerical Data'!$1:$1))</f>
        <v>-141.293571991372</v>
      </c>
      <c r="AU152" s="1009"/>
      <c r="AV152" s="352" cm="1">
        <f t="array" ref="AV152">INDEX('Talnagögn | Numerical Data'!$1:$1048576,_xlfn.XMATCH($B152,'Talnagögn | Numerical Data'!$B:$B),_xlfn.XMATCH($B$6,'Talnagögn | Numerical Data'!$1:$1))/INDEX('Talnagögn | Numerical Data'!$1:$1048576,_xlfn.XMATCH($A152,'Talnagögn | Numerical Data'!$A:$A),_xlfn.XMATCH($B$2,'Talnagögn | Numerical Data'!$1:$1))-1</f>
        <v>-0.18664545910810637</v>
      </c>
      <c r="AW152" s="990" cm="1">
        <f t="array" ref="AW152">INDEX('Talnagögn | Numerical Data'!$1:$1048576,_xlfn.XMATCH($B152,'Talnagögn | Numerical Data'!$B:$B),_xlfn.XMATCH($B$5,'Talnagögn | Numerical Data'!$1:$1))-INDEX('Talnagögn | Numerical Data'!$1:$1048576,_xlfn.XMATCH($A152,'Talnagögn | Numerical Data'!$A:$A),_xlfn.XMATCH($B$3,'Talnagögn | Numerical Data'!$1:$1))</f>
        <v>-35.334508772875324</v>
      </c>
      <c r="AX152" s="991"/>
      <c r="AY152" s="250" cm="1">
        <f t="array" ref="AY152">INDEX('Talnagögn | Numerical Data'!$1:$1048576,_xlfn.XMATCH($B152,'Talnagögn | Numerical Data'!$B:$B),_xlfn.XMATCH($B$5,'Talnagögn | Numerical Data'!$1:$1))/INDEX('Talnagögn | Numerical Data'!$1:$1048576,_xlfn.XMATCH($A152,'Talnagögn | Numerical Data'!$A:$A),_xlfn.XMATCH($B$3,'Talnagögn | Numerical Data'!$1:$1))-1</f>
        <v>-4.9703338624949911E-2</v>
      </c>
      <c r="AZ152" s="1008" cm="1">
        <f t="array" ref="AZ152">INDEX('Talnagögn | Numerical Data'!$1:$1048576,_xlfn.XMATCH($C152,'Talnagögn | Numerical Data'!$B:$B),_xlfn.XMATCH($B$6,'Talnagögn | Numerical Data'!$1:$1))-INDEX('Talnagögn | Numerical Data'!$1:$1048576,_xlfn.XMATCH($A152,'Talnagögn | Numerical Data'!$A:$A),_xlfn.XMATCH($B$2,'Talnagögn | Numerical Data'!$1:$1))</f>
        <v>-155.3218859261824</v>
      </c>
      <c r="BA152" s="1009"/>
      <c r="BB152" s="352" cm="1">
        <f t="array" ref="BB152">INDEX('Talnagögn | Numerical Data'!$1:$1048576,_xlfn.XMATCH($C152,'Talnagögn | Numerical Data'!$B:$B),_xlfn.XMATCH($B$6,'Talnagögn | Numerical Data'!$1:$1))/INDEX('Talnagögn | Numerical Data'!$1:$1048576,_xlfn.XMATCH($A152,'Talnagögn | Numerical Data'!$A:$A),_xlfn.XMATCH($B$2,'Talnagögn | Numerical Data'!$1:$1))-1</f>
        <v>-0.20517652926206364</v>
      </c>
      <c r="BC152" s="990" cm="1">
        <f t="array" ref="BC152">INDEX('Talnagögn | Numerical Data'!$1:$1048576,_xlfn.XMATCH($C152,'Talnagögn | Numerical Data'!$B:$B),_xlfn.XMATCH($B$5,'Talnagögn | Numerical Data'!$1:$1))-INDEX('Talnagögn | Numerical Data'!$1:$1048576,_xlfn.XMATCH($A152,'Talnagögn | Numerical Data'!$A:$A),_xlfn.XMATCH($B$3,'Talnagögn | Numerical Data'!$1:$1))</f>
        <v>-50.257263395656537</v>
      </c>
      <c r="BD152" s="991"/>
      <c r="BE152" s="313" cm="1">
        <f t="array" ref="BE152">INDEX('Talnagögn | Numerical Data'!$1:$1048576,_xlfn.XMATCH($C152,'Talnagögn | Numerical Data'!$B:$B),_xlfn.XMATCH($B$5,'Talnagögn | Numerical Data'!$1:$1))/INDEX('Talnagögn | Numerical Data'!$1:$1048576,_xlfn.XMATCH($A152,'Talnagögn | Numerical Data'!$A:$A),_xlfn.XMATCH($B$3,'Talnagögn | Numerical Data'!$1:$1))-1</f>
        <v>-7.0694453316843098E-2</v>
      </c>
    </row>
    <row r="153" spans="1:57" s="42" customFormat="1" ht="21" customHeight="1" x14ac:dyDescent="0.4">
      <c r="A153" s="51" t="s">
        <v>46</v>
      </c>
      <c r="B153" s="51" t="s">
        <v>333</v>
      </c>
      <c r="C153" s="591" t="s">
        <v>340</v>
      </c>
      <c r="D153" s="337" t="s">
        <v>48</v>
      </c>
      <c r="E153" s="309" t="str">
        <f>'Talnagögn | Numerical Data'!$D$38</f>
        <v>Úrgangur</v>
      </c>
      <c r="F153" s="990" cm="1">
        <f t="array" ref="F153">INDEX('Talnagögn | Numerical Data'!$1:$1048576, _xlfn.XMATCH($A153,'Talnagögn | Numerical Data'!$A:$A), _xlfn.XMATCH($A$2,'Talnagögn | Numerical Data'!$1:$1))</f>
        <v>233.17458725375354</v>
      </c>
      <c r="G153" s="991"/>
      <c r="H153" s="290">
        <f t="shared" si="0"/>
        <v>5.0187741057445022E-2</v>
      </c>
      <c r="I153" s="990" cm="1">
        <f t="array" ref="I153">INDEX('Talnagögn | Numerical Data'!$1:$1048576, _xlfn.XMATCH($A153,'Talnagögn | Numerical Data'!$A:$A), _xlfn.XMATCH($A$2,'Talnagögn | Numerical Data'!$1:$1))-INDEX('Talnagögn | Numerical Data'!$1:$1048576, _xlfn.XMATCH($A153,'Talnagögn | Numerical Data'!$A:$A), _xlfn.XMATCH($B$4,'Talnagögn | Numerical Data'!$1:$1))</f>
        <v>-13.359158480900049</v>
      </c>
      <c r="J153" s="991"/>
      <c r="K153" s="288" cm="1">
        <f t="array" ref="K153">INDEX('Talnagögn | Numerical Data'!$1:$1048576, _xlfn.XMATCH($A153,'Talnagögn | Numerical Data'!$A:$A), _xlfn.XMATCH($A$2,'Talnagögn | Numerical Data'!$1:$1))/INDEX('Talnagögn | Numerical Data'!$1:$1048576, _xlfn.XMATCH($A153,'Talnagögn | Numerical Data'!$A:$A), _xlfn.XMATCH($B$4,'Talnagögn | Numerical Data'!$1:$1))-1</f>
        <v>-5.4187950785766326E-2</v>
      </c>
      <c r="L153" s="1008" cm="1">
        <f t="array" ref="L153">INDEX('Talnagögn | Numerical Data'!$1:$1048576, _xlfn.XMATCH($A153,'Talnagögn | Numerical Data'!$A:$A), _xlfn.XMATCH($A$2,'Talnagögn | Numerical Data'!$1:$1))-INDEX('Talnagögn | Numerical Data'!$1:$1048576, _xlfn.XMATCH($A153,'Talnagögn | Numerical Data'!$A:$A), _xlfn.XMATCH($B$3,'Talnagögn | Numerical Data'!$1:$1))</f>
        <v>-76.280499096175959</v>
      </c>
      <c r="M153" s="1009"/>
      <c r="N153" s="350" cm="1">
        <f t="array" ref="N153">INDEX('Talnagögn | Numerical Data'!$1:$1048576, _xlfn.XMATCH($A153,'Talnagögn | Numerical Data'!$A:$A), _xlfn.XMATCH($A$2,'Talnagögn | Numerical Data'!$1:$1))/INDEX('Talnagögn | Numerical Data'!$1:$1048576, _xlfn.XMATCH($A153,'Talnagögn | Numerical Data'!$A:$A), _xlfn.XMATCH($B$3,'Talnagögn | Numerical Data'!$1:$1))-1</f>
        <v>-0.24649941933712005</v>
      </c>
      <c r="O153" s="990" cm="1">
        <f t="array" ref="O153">INDEX('Talnagögn | Numerical Data'!$1:$1048576, _xlfn.XMATCH($A153,'Talnagögn | Numerical Data'!$A:$A), _xlfn.XMATCH($A$2,'Talnagögn | Numerical Data'!$1:$1))-INDEX('Talnagögn | Numerical Data'!$1:$1048576, _xlfn.XMATCH($A153,'Talnagögn | Numerical Data'!$A:$A), _xlfn.XMATCH($B$2,'Talnagögn | Numerical Data'!$1:$1))</f>
        <v>25.693451904575966</v>
      </c>
      <c r="P153" s="991"/>
      <c r="Q153" s="289" cm="1">
        <f t="array" ref="Q153">INDEX('Talnagögn | Numerical Data'!$1:$1048576, _xlfn.XMATCH($A153,'Talnagögn | Numerical Data'!$A:$A), _xlfn.XMATCH($A$2,'Talnagögn | Numerical Data'!$1:$1))/INDEX('Talnagögn | Numerical Data'!$1:$1048576, _xlfn.XMATCH($A153,'Talnagögn | Numerical Data'!$A:$A), _xlfn.XMATCH($B$2,'Talnagögn | Numerical Data'!$1:$1))-1</f>
        <v>0.12383512294424026</v>
      </c>
      <c r="R153" s="1008" cm="1">
        <f t="array" ref="R153">INDEX('Talnagögn | Numerical Data'!$1:$1048576,_xlfn.XMATCH($B153,'Talnagögn | Numerical Data'!$B:$B),_xlfn.XMATCH($B$6,'Talnagögn | Numerical Data'!$1:$1))-INDEX('Talnagögn | Numerical Data'!$1:$1048576,_xlfn.XMATCH($A153,'Talnagögn | Numerical Data'!$A:$A),_xlfn.XMATCH($B$2,'Talnagögn | Numerical Data'!$1:$1))</f>
        <v>-131.44918344676222</v>
      </c>
      <c r="S153" s="1009"/>
      <c r="T153" s="350" cm="1">
        <f t="array" ref="T153">INDEX('Talnagögn | Numerical Data'!$1:$1048576,_xlfn.XMATCH($B153,'Talnagögn | Numerical Data'!$B:$B),_xlfn.XMATCH($B$6,'Talnagögn | Numerical Data'!$1:$1))/INDEX('Talnagögn | Numerical Data'!$1:$1048576,_xlfn.XMATCH($A153,'Talnagögn | Numerical Data'!$A:$A),_xlfn.XMATCH($B$2,'Talnagögn | Numerical Data'!$1:$1))-1</f>
        <v>-0.63354763904458888</v>
      </c>
      <c r="U153" s="990" cm="1">
        <f t="array" ref="U153">INDEX('Talnagögn | Numerical Data'!$1:$1048576,_xlfn.XMATCH($B153,'Talnagögn | Numerical Data'!$B:$B),_xlfn.XMATCH($B$5,'Talnagögn | Numerical Data'!$1:$1))-INDEX('Talnagögn | Numerical Data'!$1:$1048576,_xlfn.XMATCH($A153,'Talnagögn | Numerical Data'!$A:$A),_xlfn.XMATCH($B$3,'Talnagögn | Numerical Data'!$1:$1))</f>
        <v>-161.07651829053796</v>
      </c>
      <c r="V153" s="991"/>
      <c r="W153" s="289" cm="1">
        <f t="array" ref="W153">INDEX('Talnagögn | Numerical Data'!$1:$1048576,_xlfn.XMATCH($B153,'Talnagögn | Numerical Data'!$B:$B),_xlfn.XMATCH($B$5,'Talnagögn | Numerical Data'!$1:$1))/INDEX('Talnagögn | Numerical Data'!$1:$1048576,_xlfn.XMATCH($A153,'Talnagögn | Numerical Data'!$A:$A),_xlfn.XMATCH($B$3,'Talnagögn | Numerical Data'!$1:$1))-1</f>
        <v>-0.52051662873103932</v>
      </c>
      <c r="X153" s="1008" cm="1">
        <f t="array" ref="X153">INDEX('Talnagögn | Numerical Data'!$1:$1048576,_xlfn.XMATCH($C153,'Talnagögn | Numerical Data'!$B:$B),_xlfn.XMATCH($B$6,'Talnagögn | Numerical Data'!$1:$1))-INDEX('Talnagögn | Numerical Data'!$1:$1048576,_xlfn.XMATCH($A153,'Talnagögn | Numerical Data'!$A:$A),_xlfn.XMATCH($B$2,'Talnagögn | Numerical Data'!$1:$1))</f>
        <v>-148.59827060040976</v>
      </c>
      <c r="Y153" s="1009"/>
      <c r="Z153" s="350" cm="1">
        <f t="array" ref="Z153">INDEX('Talnagögn | Numerical Data'!$1:$1048576,_xlfn.XMATCH($C153,'Talnagögn | Numerical Data'!$B:$B),_xlfn.XMATCH($B$6,'Talnagögn | Numerical Data'!$1:$1))/INDEX('Talnagögn | Numerical Data'!$1:$1048576,_xlfn.XMATCH($A153,'Talnagögn | Numerical Data'!$A:$A),_xlfn.XMATCH($B$2,'Talnagögn | Numerical Data'!$1:$1))-1</f>
        <v>-0.71620135657310868</v>
      </c>
      <c r="AA153" s="990" cm="1">
        <f t="array" ref="AA153">INDEX('Talnagögn | Numerical Data'!$1:$1048576,_xlfn.XMATCH($C153,'Talnagögn | Numerical Data'!$B:$B),_xlfn.XMATCH($B$5,'Talnagögn | Numerical Data'!$1:$1))-INDEX('Talnagögn | Numerical Data'!$1:$1048576,_xlfn.XMATCH($A153,'Talnagögn | Numerical Data'!$A:$A),_xlfn.XMATCH($B$3,'Talnagögn | Numerical Data'!$1:$1))</f>
        <v>-164.51018651766495</v>
      </c>
      <c r="AB153" s="991"/>
      <c r="AC153" s="289" cm="1">
        <f t="array" ref="AC153">INDEX('Talnagögn | Numerical Data'!$1:$1048576,_xlfn.XMATCH($C153,'Talnagögn | Numerical Data'!$B:$B),_xlfn.XMATCH($B$5,'Talnagögn | Numerical Data'!$1:$1))/INDEX('Talnagögn | Numerical Data'!$1:$1048576,_xlfn.XMATCH($A153,'Talnagögn | Numerical Data'!$A:$A),_xlfn.XMATCH($B$3,'Talnagögn | Numerical Data'!$1:$1))-1</f>
        <v>-0.5316124819859579</v>
      </c>
      <c r="AD153" s="631"/>
      <c r="AG153" s="309" t="str">
        <f>'Talnagögn | Numerical Data'!$E$38</f>
        <v>Waste</v>
      </c>
      <c r="AH153" s="990" cm="1">
        <f t="array" ref="AH153">INDEX('Talnagögn | Numerical Data'!$1:$1048576, _xlfn.XMATCH($A153,'Talnagögn | Numerical Data'!$A:$A), _xlfn.XMATCH($A$2,'Talnagögn | Numerical Data'!$1:$1))</f>
        <v>233.17458725375354</v>
      </c>
      <c r="AI153" s="991"/>
      <c r="AJ153" s="290">
        <f t="shared" si="1"/>
        <v>5.0187741057445022E-2</v>
      </c>
      <c r="AK153" s="990" cm="1">
        <f t="array" ref="AK153">INDEX('Talnagögn | Numerical Data'!$1:$1048576, _xlfn.XMATCH($A153,'Talnagögn | Numerical Data'!$A:$A), _xlfn.XMATCH($A$2,'Talnagögn | Numerical Data'!$1:$1))-INDEX('Talnagögn | Numerical Data'!$1:$1048576, _xlfn.XMATCH($A153,'Talnagögn | Numerical Data'!$A:$A), _xlfn.XMATCH($B$4,'Talnagögn | Numerical Data'!$1:$1))</f>
        <v>-13.359158480900049</v>
      </c>
      <c r="AL153" s="991"/>
      <c r="AM153" s="288" cm="1">
        <f t="array" ref="AM153">INDEX('Talnagögn | Numerical Data'!$1:$1048576, _xlfn.XMATCH($A153,'Talnagögn | Numerical Data'!$A:$A), _xlfn.XMATCH($A$2,'Talnagögn | Numerical Data'!$1:$1))/INDEX('Talnagögn | Numerical Data'!$1:$1048576, _xlfn.XMATCH($A153,'Talnagögn | Numerical Data'!$A:$A), _xlfn.XMATCH($B$4,'Talnagögn | Numerical Data'!$1:$1))-1</f>
        <v>-5.4187950785766326E-2</v>
      </c>
      <c r="AN153" s="1008" cm="1">
        <f t="array" ref="AN153">INDEX('Talnagögn | Numerical Data'!$1:$1048576, _xlfn.XMATCH($A153,'Talnagögn | Numerical Data'!$A:$A), _xlfn.XMATCH($A$2,'Talnagögn | Numerical Data'!$1:$1))-INDEX('Talnagögn | Numerical Data'!$1:$1048576, _xlfn.XMATCH($A153,'Talnagögn | Numerical Data'!$A:$A), _xlfn.XMATCH($B$3,'Talnagögn | Numerical Data'!$1:$1))</f>
        <v>-76.280499096175959</v>
      </c>
      <c r="AO153" s="1009"/>
      <c r="AP153" s="350" cm="1">
        <f t="array" ref="AP153">INDEX('Talnagögn | Numerical Data'!$1:$1048576, _xlfn.XMATCH($A153,'Talnagögn | Numerical Data'!$A:$A), _xlfn.XMATCH($A$2,'Talnagögn | Numerical Data'!$1:$1))/INDEX('Talnagögn | Numerical Data'!$1:$1048576, _xlfn.XMATCH($A153,'Talnagögn | Numerical Data'!$A:$A), _xlfn.XMATCH($B$3,'Talnagögn | Numerical Data'!$1:$1))-1</f>
        <v>-0.24649941933712005</v>
      </c>
      <c r="AQ153" s="990" cm="1">
        <f t="array" ref="AQ153">INDEX('Talnagögn | Numerical Data'!$1:$1048576, _xlfn.XMATCH($A153,'Talnagögn | Numerical Data'!$A:$A), _xlfn.XMATCH($A$2,'Talnagögn | Numerical Data'!$1:$1))-INDEX('Talnagögn | Numerical Data'!$1:$1048576, _xlfn.XMATCH($A153,'Talnagögn | Numerical Data'!$A:$A), _xlfn.XMATCH($B$2,'Talnagögn | Numerical Data'!$1:$1))</f>
        <v>25.693451904575966</v>
      </c>
      <c r="AR153" s="991"/>
      <c r="AS153" s="289" cm="1">
        <f t="array" ref="AS153">INDEX('Talnagögn | Numerical Data'!$1:$1048576, _xlfn.XMATCH($A153,'Talnagögn | Numerical Data'!$A:$A), _xlfn.XMATCH($A$2,'Talnagögn | Numerical Data'!$1:$1))/INDEX('Talnagögn | Numerical Data'!$1:$1048576, _xlfn.XMATCH($A153,'Talnagögn | Numerical Data'!$A:$A), _xlfn.XMATCH($B$2,'Talnagögn | Numerical Data'!$1:$1))-1</f>
        <v>0.12383512294424026</v>
      </c>
      <c r="AT153" s="1008" cm="1">
        <f t="array" ref="AT153">INDEX('Talnagögn | Numerical Data'!$1:$1048576,_xlfn.XMATCH($B153,'Talnagögn | Numerical Data'!$B:$B),_xlfn.XMATCH($B$6,'Talnagögn | Numerical Data'!$1:$1))-INDEX('Talnagögn | Numerical Data'!$1:$1048576,_xlfn.XMATCH($A153,'Talnagögn | Numerical Data'!$A:$A),_xlfn.XMATCH($B$2,'Talnagögn | Numerical Data'!$1:$1))</f>
        <v>-131.44918344676222</v>
      </c>
      <c r="AU153" s="1009"/>
      <c r="AV153" s="350" cm="1">
        <f t="array" ref="AV153">INDEX('Talnagögn | Numerical Data'!$1:$1048576,_xlfn.XMATCH($B153,'Talnagögn | Numerical Data'!$B:$B),_xlfn.XMATCH($B$6,'Talnagögn | Numerical Data'!$1:$1))/INDEX('Talnagögn | Numerical Data'!$1:$1048576,_xlfn.XMATCH($A153,'Talnagögn | Numerical Data'!$A:$A),_xlfn.XMATCH($B$2,'Talnagögn | Numerical Data'!$1:$1))-1</f>
        <v>-0.63354763904458888</v>
      </c>
      <c r="AW153" s="990" cm="1">
        <f t="array" ref="AW153">INDEX('Talnagögn | Numerical Data'!$1:$1048576,_xlfn.XMATCH($B153,'Talnagögn | Numerical Data'!$B:$B),_xlfn.XMATCH($B$5,'Talnagögn | Numerical Data'!$1:$1))-INDEX('Talnagögn | Numerical Data'!$1:$1048576,_xlfn.XMATCH($A153,'Talnagögn | Numerical Data'!$A:$A),_xlfn.XMATCH($B$3,'Talnagögn | Numerical Data'!$1:$1))</f>
        <v>-161.07651829053796</v>
      </c>
      <c r="AX153" s="991"/>
      <c r="AY153" s="289" cm="1">
        <f t="array" ref="AY153">INDEX('Talnagögn | Numerical Data'!$1:$1048576,_xlfn.XMATCH($B153,'Talnagögn | Numerical Data'!$B:$B),_xlfn.XMATCH($B$5,'Talnagögn | Numerical Data'!$1:$1))/INDEX('Talnagögn | Numerical Data'!$1:$1048576,_xlfn.XMATCH($A153,'Talnagögn | Numerical Data'!$A:$A),_xlfn.XMATCH($B$3,'Talnagögn | Numerical Data'!$1:$1))-1</f>
        <v>-0.52051662873103932</v>
      </c>
      <c r="AZ153" s="1008" cm="1">
        <f t="array" ref="AZ153">INDEX('Talnagögn | Numerical Data'!$1:$1048576,_xlfn.XMATCH($C153,'Talnagögn | Numerical Data'!$B:$B),_xlfn.XMATCH($B$6,'Talnagögn | Numerical Data'!$1:$1))-INDEX('Talnagögn | Numerical Data'!$1:$1048576,_xlfn.XMATCH($A153,'Talnagögn | Numerical Data'!$A:$A),_xlfn.XMATCH($B$2,'Talnagögn | Numerical Data'!$1:$1))</f>
        <v>-148.59827060040976</v>
      </c>
      <c r="BA153" s="1009"/>
      <c r="BB153" s="350" cm="1">
        <f t="array" ref="BB153">INDEX('Talnagögn | Numerical Data'!$1:$1048576,_xlfn.XMATCH($C153,'Talnagögn | Numerical Data'!$B:$B),_xlfn.XMATCH($B$6,'Talnagögn | Numerical Data'!$1:$1))/INDEX('Talnagögn | Numerical Data'!$1:$1048576,_xlfn.XMATCH($A153,'Talnagögn | Numerical Data'!$A:$A),_xlfn.XMATCH($B$2,'Talnagögn | Numerical Data'!$1:$1))-1</f>
        <v>-0.71620135657310868</v>
      </c>
      <c r="BC153" s="990" cm="1">
        <f t="array" ref="BC153">INDEX('Talnagögn | Numerical Data'!$1:$1048576,_xlfn.XMATCH($C153,'Talnagögn | Numerical Data'!$B:$B),_xlfn.XMATCH($B$5,'Talnagögn | Numerical Data'!$1:$1))-INDEX('Talnagögn | Numerical Data'!$1:$1048576,_xlfn.XMATCH($A153,'Talnagögn | Numerical Data'!$A:$A),_xlfn.XMATCH($B$3,'Talnagögn | Numerical Data'!$1:$1))</f>
        <v>-164.51018651766495</v>
      </c>
      <c r="BD153" s="991"/>
      <c r="BE153" s="289" cm="1">
        <f t="array" ref="BE153">INDEX('Talnagögn | Numerical Data'!$1:$1048576,_xlfn.XMATCH($C153,'Talnagögn | Numerical Data'!$B:$B),_xlfn.XMATCH($B$5,'Talnagögn | Numerical Data'!$1:$1))/INDEX('Talnagögn | Numerical Data'!$1:$1048576,_xlfn.XMATCH($A153,'Talnagögn | Numerical Data'!$A:$A),_xlfn.XMATCH($B$3,'Talnagögn | Numerical Data'!$1:$1))-1</f>
        <v>-0.5316124819859579</v>
      </c>
    </row>
    <row r="154" spans="1:57" s="42" customFormat="1" ht="21" customHeight="1" x14ac:dyDescent="0.4">
      <c r="A154" s="9" t="s">
        <v>99</v>
      </c>
      <c r="B154" s="51" t="s">
        <v>350</v>
      </c>
      <c r="C154" s="591" t="s">
        <v>356</v>
      </c>
      <c r="D154" s="337" t="s">
        <v>48</v>
      </c>
      <c r="E154" s="353" t="str">
        <f>'Talnagögn | Numerical Data'!$D$39</f>
        <v>Önnur losun</v>
      </c>
      <c r="F154" s="994" cm="1">
        <f t="array" ref="F154">INDEX('Talnagögn | Numerical Data'!$1:$1048576, _xlfn.XMATCH($A154,'Talnagögn | Numerical Data'!$A:$A), _xlfn.XMATCH($A$2,'Talnagögn | Numerical Data'!$1:$1))</f>
        <v>326.32310713235347</v>
      </c>
      <c r="G154" s="995"/>
      <c r="H154" s="317">
        <f t="shared" si="0"/>
        <v>7.0236726028795882E-2</v>
      </c>
      <c r="I154" s="994" cm="1">
        <f t="array" ref="I154">INDEX('Talnagögn | Numerical Data'!$1:$1048576, _xlfn.XMATCH($A154,'Talnagögn | Numerical Data'!$A:$A), _xlfn.XMATCH($A$2,'Talnagögn | Numerical Data'!$1:$1))-INDEX('Talnagögn | Numerical Data'!$1:$1048576, _xlfn.XMATCH($A154,'Talnagögn | Numerical Data'!$A:$A), _xlfn.XMATCH($B$4,'Talnagögn | Numerical Data'!$1:$1))</f>
        <v>-40.310618065856943</v>
      </c>
      <c r="J154" s="995"/>
      <c r="K154" s="318" cm="1">
        <f t="array" ref="K154">INDEX('Talnagögn | Numerical Data'!$1:$1048576, _xlfn.XMATCH($A154,'Talnagögn | Numerical Data'!$A:$A), _xlfn.XMATCH($A$2,'Talnagögn | Numerical Data'!$1:$1))/INDEX('Talnagögn | Numerical Data'!$1:$1048576, _xlfn.XMATCH($A154,'Talnagögn | Numerical Data'!$A:$A), _xlfn.XMATCH($B$4,'Talnagögn | Numerical Data'!$1:$1))-1</f>
        <v>-0.10994792703280121</v>
      </c>
      <c r="L154" s="1158" cm="1">
        <f t="array" ref="L154">INDEX('Talnagögn | Numerical Data'!$1:$1048576, _xlfn.XMATCH($A154,'Talnagögn | Numerical Data'!$A:$A), _xlfn.XMATCH($A$2,'Talnagögn | Numerical Data'!$1:$1))-INDEX('Talnagögn | Numerical Data'!$1:$1048576, _xlfn.XMATCH($A154,'Talnagögn | Numerical Data'!$A:$A), _xlfn.XMATCH($B$3,'Talnagögn | Numerical Data'!$1:$1))</f>
        <v>-320.71635192037456</v>
      </c>
      <c r="M154" s="1159"/>
      <c r="N154" s="318" cm="1">
        <f t="array" ref="N154">INDEX('Talnagögn | Numerical Data'!$1:$1048576, _xlfn.XMATCH($A154,'Talnagögn | Numerical Data'!$A:$A), _xlfn.XMATCH($A$2,'Talnagögn | Numerical Data'!$1:$1))/INDEX('Talnagögn | Numerical Data'!$1:$1048576, _xlfn.XMATCH($A154,'Talnagögn | Numerical Data'!$A:$A), _xlfn.XMATCH($B$3,'Talnagögn | Numerical Data'!$1:$1))-1</f>
        <v>-0.4956673776741628</v>
      </c>
      <c r="O154" s="994" cm="1">
        <f t="array" ref="O154">INDEX('Talnagögn | Numerical Data'!$1:$1048576, _xlfn.XMATCH($A154,'Talnagögn | Numerical Data'!$A:$A), _xlfn.XMATCH($A$2,'Talnagögn | Numerical Data'!$1:$1))-INDEX('Talnagögn | Numerical Data'!$1:$1048576, _xlfn.XMATCH($A154,'Talnagögn | Numerical Data'!$A:$A), _xlfn.XMATCH($B$2,'Talnagögn | Numerical Data'!$1:$1))</f>
        <v>-269.2344481580335</v>
      </c>
      <c r="P154" s="995"/>
      <c r="Q154" s="259" cm="1">
        <f t="array" ref="Q154">INDEX('Talnagögn | Numerical Data'!$1:$1048576, _xlfn.XMATCH($A154,'Talnagögn | Numerical Data'!$A:$A), _xlfn.XMATCH($A$2,'Talnagögn | Numerical Data'!$1:$1))/INDEX('Talnagögn | Numerical Data'!$1:$1048576, _xlfn.XMATCH($A154,'Talnagögn | Numerical Data'!$A:$A), _xlfn.XMATCH($B$2,'Talnagögn | Numerical Data'!$1:$1))-1</f>
        <v>-0.45207124948109823</v>
      </c>
      <c r="R154" s="1158" cm="1">
        <f t="array" ref="R154">INDEX('Talnagögn | Numerical Data'!$1:$1048576,_xlfn.XMATCH($B154,'Talnagögn | Numerical Data'!$B:$B),_xlfn.XMATCH($B$6,'Talnagögn | Numerical Data'!$1:$1))-INDEX('Talnagögn | Numerical Data'!$1:$1048576,_xlfn.XMATCH($A154,'Talnagögn | Numerical Data'!$A:$A),_xlfn.XMATCH($B$2,'Talnagögn | Numerical Data'!$1:$1))</f>
        <v>-495.18596856629074</v>
      </c>
      <c r="S154" s="1159"/>
      <c r="T154" s="318" cm="1">
        <f t="array" ref="T154">INDEX('Talnagögn | Numerical Data'!$1:$1048576,_xlfn.XMATCH($B154,'Talnagögn | Numerical Data'!$B:$B),_xlfn.XMATCH($B$6,'Talnagögn | Numerical Data'!$1:$1))/INDEX('Talnagögn | Numerical Data'!$1:$1048576,_xlfn.XMATCH($A154,'Talnagögn | Numerical Data'!$A:$A),_xlfn.XMATCH($B$2,'Talnagögn | Numerical Data'!$1:$1))-1</f>
        <v>-0.83146618520328197</v>
      </c>
      <c r="U154" s="994" cm="1">
        <f t="array" ref="U154">INDEX('Talnagögn | Numerical Data'!$1:$1048576,_xlfn.XMATCH($B154,'Talnagögn | Numerical Data'!$B:$B),_xlfn.XMATCH($B$5,'Talnagögn | Numerical Data'!$1:$1))-INDEX('Talnagögn | Numerical Data'!$1:$1048576,_xlfn.XMATCH($A154,'Talnagögn | Numerical Data'!$A:$A),_xlfn.XMATCH($B$3,'Talnagögn | Numerical Data'!$1:$1))</f>
        <v>-382.71380605065542</v>
      </c>
      <c r="V154" s="995"/>
      <c r="W154" s="259" cm="1">
        <f t="array" ref="W154">INDEX('Talnagögn | Numerical Data'!$1:$1048576,_xlfn.XMATCH($B154,'Talnagögn | Numerical Data'!$B:$B),_xlfn.XMATCH($B$5,'Talnagögn | Numerical Data'!$1:$1))/INDEX('Talnagögn | Numerical Data'!$1:$1048576,_xlfn.XMATCH($A154,'Talnagögn | Numerical Data'!$A:$A),_xlfn.XMATCH($B$3,'Talnagögn | Numerical Data'!$1:$1))-1</f>
        <v>-0.59148449247740176</v>
      </c>
      <c r="X154" s="1158" cm="1">
        <f t="array" ref="X154">INDEX('Talnagögn | Numerical Data'!$1:$1048576,_xlfn.XMATCH($C154,'Talnagögn | Numerical Data'!$B:$B),_xlfn.XMATCH($B$6,'Talnagögn | Numerical Data'!$1:$1))-INDEX('Talnagögn | Numerical Data'!$1:$1048576,_xlfn.XMATCH($A154,'Talnagögn | Numerical Data'!$A:$A),_xlfn.XMATCH($B$2,'Talnagögn | Numerical Data'!$1:$1))</f>
        <v>-499.26993629336403</v>
      </c>
      <c r="Y154" s="1159"/>
      <c r="Z154" s="318" cm="1">
        <f t="array" ref="Z154">INDEX('Talnagögn | Numerical Data'!$1:$1048576,_xlfn.XMATCH($C154,'Talnagögn | Numerical Data'!$B:$B),_xlfn.XMATCH($B$6,'Talnagögn | Numerical Data'!$1:$1))/INDEX('Talnagögn | Numerical Data'!$1:$1048576,_xlfn.XMATCH($A154,'Talnagögn | Numerical Data'!$A:$A),_xlfn.XMATCH($B$2,'Talnagögn | Numerical Data'!$1:$1))-1</f>
        <v>-0.83832357067475327</v>
      </c>
      <c r="AA154" s="994" cm="1">
        <f t="array" ref="AA154">INDEX('Talnagögn | Numerical Data'!$1:$1048576,_xlfn.XMATCH($C154,'Talnagögn | Numerical Data'!$B:$B),_xlfn.XMATCH($B$5,'Talnagögn | Numerical Data'!$1:$1))-INDEX('Talnagögn | Numerical Data'!$1:$1048576,_xlfn.XMATCH($A154,'Talnagögn | Numerical Data'!$A:$A),_xlfn.XMATCH($B$3,'Talnagögn | Numerical Data'!$1:$1))</f>
        <v>-389.99823455722981</v>
      </c>
      <c r="AB154" s="995"/>
      <c r="AC154" s="259" cm="1">
        <f t="array" ref="AC154">INDEX('Talnagögn | Numerical Data'!$1:$1048576,_xlfn.XMATCH($C154,'Talnagögn | Numerical Data'!$B:$B),_xlfn.XMATCH($B$5,'Talnagögn | Numerical Data'!$1:$1))/INDEX('Talnagögn | Numerical Data'!$1:$1048576,_xlfn.XMATCH($A154,'Talnagögn | Numerical Data'!$A:$A),_xlfn.XMATCH($B$3,'Talnagögn | Numerical Data'!$1:$1))-1</f>
        <v>-0.60274258254386981</v>
      </c>
      <c r="AD154" s="631"/>
      <c r="AG154" s="316" t="str">
        <f>'Talnagögn | Numerical Data'!$E$39</f>
        <v>Other Emissions</v>
      </c>
      <c r="AH154" s="994" cm="1">
        <f t="array" ref="AH154">INDEX('Talnagögn | Numerical Data'!$1:$1048576, _xlfn.XMATCH($A154,'Talnagögn | Numerical Data'!$A:$A), _xlfn.XMATCH($A$2,'Talnagögn | Numerical Data'!$1:$1))</f>
        <v>326.32310713235347</v>
      </c>
      <c r="AI154" s="995"/>
      <c r="AJ154" s="317">
        <f t="shared" si="1"/>
        <v>7.0236726028795882E-2</v>
      </c>
      <c r="AK154" s="994" cm="1">
        <f t="array" ref="AK154">INDEX('Talnagögn | Numerical Data'!$1:$1048576, _xlfn.XMATCH($A154,'Talnagögn | Numerical Data'!$A:$A), _xlfn.XMATCH($A$2,'Talnagögn | Numerical Data'!$1:$1))-INDEX('Talnagögn | Numerical Data'!$1:$1048576, _xlfn.XMATCH($A154,'Talnagögn | Numerical Data'!$A:$A), _xlfn.XMATCH($B$4,'Talnagögn | Numerical Data'!$1:$1))</f>
        <v>-40.310618065856943</v>
      </c>
      <c r="AL154" s="995"/>
      <c r="AM154" s="318" cm="1">
        <f t="array" ref="AM154">INDEX('Talnagögn | Numerical Data'!$1:$1048576, _xlfn.XMATCH($A154,'Talnagögn | Numerical Data'!$A:$A), _xlfn.XMATCH($A$2,'Talnagögn | Numerical Data'!$1:$1))/INDEX('Talnagögn | Numerical Data'!$1:$1048576, _xlfn.XMATCH($A154,'Talnagögn | Numerical Data'!$A:$A), _xlfn.XMATCH($B$4,'Talnagögn | Numerical Data'!$1:$1))-1</f>
        <v>-0.10994792703280121</v>
      </c>
      <c r="AN154" s="1158" cm="1">
        <f t="array" ref="AN154">INDEX('Talnagögn | Numerical Data'!$1:$1048576, _xlfn.XMATCH($A154,'Talnagögn | Numerical Data'!$A:$A), _xlfn.XMATCH($A$2,'Talnagögn | Numerical Data'!$1:$1))-INDEX('Talnagögn | Numerical Data'!$1:$1048576, _xlfn.XMATCH($A154,'Talnagögn | Numerical Data'!$A:$A), _xlfn.XMATCH($B$3,'Talnagögn | Numerical Data'!$1:$1))</f>
        <v>-320.71635192037456</v>
      </c>
      <c r="AO154" s="1159"/>
      <c r="AP154" s="318" cm="1">
        <f t="array" ref="AP154">INDEX('Talnagögn | Numerical Data'!$1:$1048576, _xlfn.XMATCH($A154,'Talnagögn | Numerical Data'!$A:$A), _xlfn.XMATCH($A$2,'Talnagögn | Numerical Data'!$1:$1))/INDEX('Talnagögn | Numerical Data'!$1:$1048576, _xlfn.XMATCH($A154,'Talnagögn | Numerical Data'!$A:$A), _xlfn.XMATCH($B$3,'Talnagögn | Numerical Data'!$1:$1))-1</f>
        <v>-0.4956673776741628</v>
      </c>
      <c r="AQ154" s="994" cm="1">
        <f t="array" ref="AQ154">INDEX('Talnagögn | Numerical Data'!$1:$1048576, _xlfn.XMATCH($A154,'Talnagögn | Numerical Data'!$A:$A), _xlfn.XMATCH($A$2,'Talnagögn | Numerical Data'!$1:$1))-INDEX('Talnagögn | Numerical Data'!$1:$1048576, _xlfn.XMATCH($A154,'Talnagögn | Numerical Data'!$A:$A), _xlfn.XMATCH($B$2,'Talnagögn | Numerical Data'!$1:$1))</f>
        <v>-269.2344481580335</v>
      </c>
      <c r="AR154" s="995"/>
      <c r="AS154" s="259" cm="1">
        <f t="array" ref="AS154">INDEX('Talnagögn | Numerical Data'!$1:$1048576, _xlfn.XMATCH($A154,'Talnagögn | Numerical Data'!$A:$A), _xlfn.XMATCH($A$2,'Talnagögn | Numerical Data'!$1:$1))/INDEX('Talnagögn | Numerical Data'!$1:$1048576, _xlfn.XMATCH($A154,'Talnagögn | Numerical Data'!$A:$A), _xlfn.XMATCH($B$2,'Talnagögn | Numerical Data'!$1:$1))-1</f>
        <v>-0.45207124948109823</v>
      </c>
      <c r="AT154" s="1158" cm="1">
        <f t="array" ref="AT154">INDEX('Talnagögn | Numerical Data'!$1:$1048576,_xlfn.XMATCH($B154,'Talnagögn | Numerical Data'!$B:$B),_xlfn.XMATCH($B$6,'Talnagögn | Numerical Data'!$1:$1))-INDEX('Talnagögn | Numerical Data'!$1:$1048576,_xlfn.XMATCH($A154,'Talnagögn | Numerical Data'!$A:$A),_xlfn.XMATCH($B$2,'Talnagögn | Numerical Data'!$1:$1))</f>
        <v>-495.18596856629074</v>
      </c>
      <c r="AU154" s="1159"/>
      <c r="AV154" s="318" cm="1">
        <f t="array" ref="AV154">INDEX('Talnagögn | Numerical Data'!$1:$1048576,_xlfn.XMATCH($B154,'Talnagögn | Numerical Data'!$B:$B),_xlfn.XMATCH($B$6,'Talnagögn | Numerical Data'!$1:$1))/INDEX('Talnagögn | Numerical Data'!$1:$1048576,_xlfn.XMATCH($A154,'Talnagögn | Numerical Data'!$A:$A),_xlfn.XMATCH($B$2,'Talnagögn | Numerical Data'!$1:$1))-1</f>
        <v>-0.83146618520328197</v>
      </c>
      <c r="AW154" s="994" cm="1">
        <f t="array" ref="AW154">INDEX('Talnagögn | Numerical Data'!$1:$1048576,_xlfn.XMATCH($B154,'Talnagögn | Numerical Data'!$B:$B),_xlfn.XMATCH($B$5,'Talnagögn | Numerical Data'!$1:$1))-INDEX('Talnagögn | Numerical Data'!$1:$1048576,_xlfn.XMATCH($A154,'Talnagögn | Numerical Data'!$A:$A),_xlfn.XMATCH($B$3,'Talnagögn | Numerical Data'!$1:$1))</f>
        <v>-382.71380605065542</v>
      </c>
      <c r="AX154" s="995"/>
      <c r="AY154" s="259" cm="1">
        <f t="array" ref="AY154">INDEX('Talnagögn | Numerical Data'!$1:$1048576,_xlfn.XMATCH($B154,'Talnagögn | Numerical Data'!$B:$B),_xlfn.XMATCH($B$5,'Talnagögn | Numerical Data'!$1:$1))/INDEX('Talnagögn | Numerical Data'!$1:$1048576,_xlfn.XMATCH($A154,'Talnagögn | Numerical Data'!$A:$A),_xlfn.XMATCH($B$3,'Talnagögn | Numerical Data'!$1:$1))-1</f>
        <v>-0.59148449247740176</v>
      </c>
      <c r="AZ154" s="1158" cm="1">
        <f t="array" ref="AZ154">INDEX('Talnagögn | Numerical Data'!$1:$1048576,_xlfn.XMATCH($C154,'Talnagögn | Numerical Data'!$B:$B),_xlfn.XMATCH($B$6,'Talnagögn | Numerical Data'!$1:$1))-INDEX('Talnagögn | Numerical Data'!$1:$1048576,_xlfn.XMATCH($A154,'Talnagögn | Numerical Data'!$A:$A),_xlfn.XMATCH($B$2,'Talnagögn | Numerical Data'!$1:$1))</f>
        <v>-499.26993629336403</v>
      </c>
      <c r="BA154" s="1159"/>
      <c r="BB154" s="318" cm="1">
        <f t="array" ref="BB154">INDEX('Talnagögn | Numerical Data'!$1:$1048576,_xlfn.XMATCH($C154,'Talnagögn | Numerical Data'!$B:$B),_xlfn.XMATCH($B$6,'Talnagögn | Numerical Data'!$1:$1))/INDEX('Talnagögn | Numerical Data'!$1:$1048576,_xlfn.XMATCH($A154,'Talnagögn | Numerical Data'!$A:$A),_xlfn.XMATCH($B$2,'Talnagögn | Numerical Data'!$1:$1))-1</f>
        <v>-0.83832357067475327</v>
      </c>
      <c r="BC154" s="994" cm="1">
        <f t="array" ref="BC154">INDEX('Talnagögn | Numerical Data'!$1:$1048576,_xlfn.XMATCH($C154,'Talnagögn | Numerical Data'!$B:$B),_xlfn.XMATCH($B$5,'Talnagögn | Numerical Data'!$1:$1))-INDEX('Talnagögn | Numerical Data'!$1:$1048576,_xlfn.XMATCH($A154,'Talnagögn | Numerical Data'!$A:$A),_xlfn.XMATCH($B$3,'Talnagögn | Numerical Data'!$1:$1))</f>
        <v>-389.99823455722981</v>
      </c>
      <c r="BD154" s="995"/>
      <c r="BE154" s="259" cm="1">
        <f t="array" ref="BE154">INDEX('Talnagögn | Numerical Data'!$1:$1048576,_xlfn.XMATCH($C154,'Talnagögn | Numerical Data'!$B:$B),_xlfn.XMATCH($B$5,'Talnagögn | Numerical Data'!$1:$1))/INDEX('Talnagögn | Numerical Data'!$1:$1048576,_xlfn.XMATCH($A154,'Talnagögn | Numerical Data'!$A:$A),_xlfn.XMATCH($B$3,'Talnagögn | Numerical Data'!$1:$1))-1</f>
        <v>-0.60274258254386981</v>
      </c>
    </row>
    <row r="155" spans="1:57" s="42" customFormat="1" ht="28.5" customHeight="1" x14ac:dyDescent="0.4">
      <c r="A155" s="9" t="s">
        <v>49</v>
      </c>
      <c r="B155" s="51" t="s">
        <v>335</v>
      </c>
      <c r="C155" s="591" t="s">
        <v>342</v>
      </c>
      <c r="D155" s="337" t="s">
        <v>48</v>
      </c>
      <c r="E155" s="260" t="s">
        <v>12</v>
      </c>
      <c r="F155" s="996" cm="1">
        <f t="array" ref="F155">INDEX('Talnagögn | Numerical Data'!$1:$1048576, _xlfn.XMATCH($A155,'Talnagögn | Numerical Data'!$A:$A), _xlfn.XMATCH($A$2,'Talnagögn | Numerical Data'!$1:$1))</f>
        <v>4646.0466707768592</v>
      </c>
      <c r="G155" s="997"/>
      <c r="H155" s="340">
        <f t="shared" si="0"/>
        <v>1</v>
      </c>
      <c r="I155" s="996" cm="1">
        <f t="array" ref="I155">INDEX('Talnagögn | Numerical Data'!$1:$1048576, _xlfn.XMATCH($A155,'Talnagögn | Numerical Data'!$A:$A), _xlfn.XMATCH($A$2,'Talnagögn | Numerical Data'!$1:$1))-INDEX('Talnagögn | Numerical Data'!$1:$1048576, _xlfn.XMATCH($A155,'Talnagögn | Numerical Data'!$A:$A), _xlfn.XMATCH($B$4,'Talnagögn | Numerical Data'!$1:$1))</f>
        <v>-135.66996990452208</v>
      </c>
      <c r="J155" s="997"/>
      <c r="K155" s="262" cm="1">
        <f t="array" ref="K155">INDEX('Talnagögn | Numerical Data'!$1:$1048576, _xlfn.XMATCH($A155,'Talnagögn | Numerical Data'!$A:$A), _xlfn.XMATCH($A$2,'Talnagögn | Numerical Data'!$1:$1))/INDEX('Talnagögn | Numerical Data'!$1:$1048576, _xlfn.XMATCH($A155,'Talnagögn | Numerical Data'!$A:$A), _xlfn.XMATCH($B$4,'Talnagögn | Numerical Data'!$1:$1))-1</f>
        <v>-2.8372649426836261E-2</v>
      </c>
      <c r="L155" s="996" cm="1">
        <f t="array" ref="L155">INDEX('Talnagögn | Numerical Data'!$1:$1048576, _xlfn.XMATCH($A155,'Talnagögn | Numerical Data'!$A:$A), _xlfn.XMATCH($A$2,'Talnagögn | Numerical Data'!$1:$1))-INDEX('Talnagögn | Numerical Data'!$1:$1048576, _xlfn.XMATCH($A155,'Talnagögn | Numerical Data'!$A:$A), _xlfn.XMATCH($B$3,'Talnagögn | Numerical Data'!$1:$1))</f>
        <v>517.19219290297133</v>
      </c>
      <c r="M155" s="997"/>
      <c r="N155" s="354" cm="1">
        <f t="array" ref="N155">INDEX('Talnagögn | Numerical Data'!$1:$1048576, _xlfn.XMATCH($A155,'Talnagögn | Numerical Data'!$A:$A), _xlfn.XMATCH($A$2,'Talnagögn | Numerical Data'!$1:$1))/INDEX('Talnagögn | Numerical Data'!$1:$1048576, _xlfn.XMATCH($A155,'Talnagögn | Numerical Data'!$A:$A), _xlfn.XMATCH($B$3,'Talnagögn | Numerical Data'!$1:$1))-1</f>
        <v>0.12526287755467092</v>
      </c>
      <c r="O155" s="996" cm="1">
        <f t="array" ref="O155">INDEX('Talnagögn | Numerical Data'!$1:$1048576, _xlfn.XMATCH($A155,'Talnagögn | Numerical Data'!$A:$A), _xlfn.XMATCH($A$2,'Talnagögn | Numerical Data'!$1:$1))-INDEX('Talnagögn | Numerical Data'!$1:$1048576, _xlfn.XMATCH($A155,'Talnagögn | Numerical Data'!$A:$A), _xlfn.XMATCH($B$2,'Talnagögn | Numerical Data'!$1:$1))</f>
        <v>938.69823502971076</v>
      </c>
      <c r="P155" s="997"/>
      <c r="Q155" s="345" cm="1">
        <f t="array" ref="Q155">INDEX('Talnagögn | Numerical Data'!$1:$1048576, _xlfn.XMATCH($A155,'Talnagögn | Numerical Data'!$A:$A), _xlfn.XMATCH($A$2,'Talnagögn | Numerical Data'!$1:$1))/INDEX('Talnagögn | Numerical Data'!$1:$1048576, _xlfn.XMATCH($A155,'Talnagögn | Numerical Data'!$A:$A), _xlfn.XMATCH($B$2,'Talnagögn | Numerical Data'!$1:$1))-1</f>
        <v>0.25319935563071327</v>
      </c>
      <c r="R155" s="996" cm="1">
        <f t="array" ref="R155">INDEX('Talnagögn | Numerical Data'!$1:$1048576,_xlfn.XMATCH($B155,'Talnagögn | Numerical Data'!$B:$B),_xlfn.XMATCH($B$6,'Talnagögn | Numerical Data'!$1:$1))-INDEX('Talnagögn | Numerical Data'!$1:$1048576,_xlfn.XMATCH($A155,'Talnagögn | Numerical Data'!$A:$A),_xlfn.XMATCH($B$2,'Talnagögn | Numerical Data'!$1:$1))</f>
        <v>-849.0015014604146</v>
      </c>
      <c r="S155" s="997"/>
      <c r="T155" s="354" cm="1">
        <f t="array" ref="T155">INDEX('Talnagögn | Numerical Data'!$1:$1048576,_xlfn.XMATCH($B155,'Talnagögn | Numerical Data'!$B:$B),_xlfn.XMATCH($B$6,'Talnagögn | Numerical Data'!$1:$1))/INDEX('Talnagögn | Numerical Data'!$1:$1048576,_xlfn.XMATCH($A155,'Talnagögn | Numerical Data'!$A:$A),_xlfn.XMATCH($B$2,'Talnagögn | Numerical Data'!$1:$1))-1</f>
        <v>-0.22900504664577448</v>
      </c>
      <c r="U155" s="996" cm="1">
        <f t="array" ref="U155">INDEX('Talnagögn | Numerical Data'!$1:$1048576,_xlfn.XMATCH($B155,'Talnagögn | Numerical Data'!$B:$B),_xlfn.XMATCH($B$5,'Talnagögn | Numerical Data'!$1:$1))-INDEX('Talnagögn | Numerical Data'!$1:$1048576,_xlfn.XMATCH($A155,'Talnagögn | Numerical Data'!$A:$A),_xlfn.XMATCH($B$3,'Talnagögn | Numerical Data'!$1:$1))</f>
        <v>263.91698406388969</v>
      </c>
      <c r="V155" s="997"/>
      <c r="W155" s="342" cm="1">
        <f t="array" ref="W155">INDEX('Talnagögn | Numerical Data'!$1:$1048576,_xlfn.XMATCH($B155,'Talnagögn | Numerical Data'!$B:$B),_xlfn.XMATCH($B$5,'Talnagögn | Numerical Data'!$1:$1))/INDEX('Talnagögn | Numerical Data'!$1:$1048576,_xlfn.XMATCH($A155,'Talnagögn | Numerical Data'!$A:$A),_xlfn.XMATCH($B$3,'Talnagögn | Numerical Data'!$1:$1))-1</f>
        <v>6.392014673275459E-2</v>
      </c>
      <c r="X155" s="996" cm="1">
        <f t="array" ref="X155">INDEX('Talnagögn | Numerical Data'!$1:$1048576,_xlfn.XMATCH($C155,'Talnagögn | Numerical Data'!$B:$B),_xlfn.XMATCH($B$6,'Talnagögn | Numerical Data'!$1:$1))-INDEX('Talnagögn | Numerical Data'!$1:$1048576,_xlfn.XMATCH($A155,'Talnagögn | Numerical Data'!$A:$A),_xlfn.XMATCH($B$2,'Talnagögn | Numerical Data'!$1:$1))</f>
        <v>-891.20678144944895</v>
      </c>
      <c r="Y155" s="997"/>
      <c r="Z155" s="354" cm="1">
        <f t="array" ref="Z155">INDEX('Talnagögn | Numerical Data'!$1:$1048576,_xlfn.XMATCH($C155,'Talnagögn | Numerical Data'!$B:$B),_xlfn.XMATCH($B$6,'Talnagögn | Numerical Data'!$1:$1))/INDEX('Talnagögn | Numerical Data'!$1:$1048576,_xlfn.XMATCH($A155,'Talnagögn | Numerical Data'!$A:$A),_xlfn.XMATCH($B$2,'Talnagögn | Numerical Data'!$1:$1))-1</f>
        <v>-0.24038926928373339</v>
      </c>
      <c r="AA155" s="996" cm="1">
        <f t="array" ref="AA155">INDEX('Talnagögn | Numerical Data'!$1:$1048576,_xlfn.XMATCH($C155,'Talnagögn | Numerical Data'!$B:$B),_xlfn.XMATCH($B$5,'Talnagögn | Numerical Data'!$1:$1))-INDEX('Talnagögn | Numerical Data'!$1:$1048576,_xlfn.XMATCH($A155,'Talnagögn | Numerical Data'!$A:$A),_xlfn.XMATCH($B$3,'Talnagögn | Numerical Data'!$1:$1))</f>
        <v>27.571961666792959</v>
      </c>
      <c r="AB155" s="997"/>
      <c r="AC155" s="345" cm="1">
        <f t="array" ref="AC155">INDEX('Talnagögn | Numerical Data'!$1:$1048576,_xlfn.XMATCH($C155,'Talnagögn | Numerical Data'!$B:$B),_xlfn.XMATCH($B$5,'Talnagögn | Numerical Data'!$1:$1))/INDEX('Talnagögn | Numerical Data'!$1:$1048576,_xlfn.XMATCH($A155,'Talnagögn | Numerical Data'!$A:$A),_xlfn.XMATCH($B$3,'Talnagögn | Numerical Data'!$1:$1))-1</f>
        <v>6.6778719895672634E-3</v>
      </c>
      <c r="AD155" s="631"/>
      <c r="AG155" s="355" t="s">
        <v>170</v>
      </c>
      <c r="AH155" s="996" cm="1">
        <f t="array" ref="AH155">INDEX('Talnagögn | Numerical Data'!$1:$1048576, _xlfn.XMATCH($A155,'Talnagögn | Numerical Data'!$A:$A), _xlfn.XMATCH($A$2,'Talnagögn | Numerical Data'!$1:$1))</f>
        <v>4646.0466707768592</v>
      </c>
      <c r="AI155" s="997"/>
      <c r="AJ155" s="340">
        <f t="shared" si="1"/>
        <v>1</v>
      </c>
      <c r="AK155" s="996" cm="1">
        <f t="array" ref="AK155">INDEX('Talnagögn | Numerical Data'!$1:$1048576, _xlfn.XMATCH($A155,'Talnagögn | Numerical Data'!$A:$A), _xlfn.XMATCH($A$2,'Talnagögn | Numerical Data'!$1:$1))-INDEX('Talnagögn | Numerical Data'!$1:$1048576, _xlfn.XMATCH($A155,'Talnagögn | Numerical Data'!$A:$A), _xlfn.XMATCH($B$4,'Talnagögn | Numerical Data'!$1:$1))</f>
        <v>-135.66996990452208</v>
      </c>
      <c r="AL155" s="997"/>
      <c r="AM155" s="262" cm="1">
        <f t="array" ref="AM155">INDEX('Talnagögn | Numerical Data'!$1:$1048576, _xlfn.XMATCH($A155,'Talnagögn | Numerical Data'!$A:$A), _xlfn.XMATCH($A$2,'Talnagögn | Numerical Data'!$1:$1))/INDEX('Talnagögn | Numerical Data'!$1:$1048576, _xlfn.XMATCH($A155,'Talnagögn | Numerical Data'!$A:$A), _xlfn.XMATCH($B$4,'Talnagögn | Numerical Data'!$1:$1))-1</f>
        <v>-2.8372649426836261E-2</v>
      </c>
      <c r="AN155" s="996" cm="1">
        <f t="array" ref="AN155">INDEX('Talnagögn | Numerical Data'!$1:$1048576, _xlfn.XMATCH($A155,'Talnagögn | Numerical Data'!$A:$A), _xlfn.XMATCH($A$2,'Talnagögn | Numerical Data'!$1:$1))-INDEX('Talnagögn | Numerical Data'!$1:$1048576, _xlfn.XMATCH($A155,'Talnagögn | Numerical Data'!$A:$A), _xlfn.XMATCH($B$3,'Talnagögn | Numerical Data'!$1:$1))</f>
        <v>517.19219290297133</v>
      </c>
      <c r="AO155" s="997"/>
      <c r="AP155" s="354" cm="1">
        <f t="array" ref="AP155">INDEX('Talnagögn | Numerical Data'!$1:$1048576, _xlfn.XMATCH($A155,'Talnagögn | Numerical Data'!$A:$A), _xlfn.XMATCH($A$2,'Talnagögn | Numerical Data'!$1:$1))/INDEX('Talnagögn | Numerical Data'!$1:$1048576, _xlfn.XMATCH($A155,'Talnagögn | Numerical Data'!$A:$A), _xlfn.XMATCH($B$3,'Talnagögn | Numerical Data'!$1:$1))-1</f>
        <v>0.12526287755467092</v>
      </c>
      <c r="AQ155" s="996" cm="1">
        <f t="array" ref="AQ155">INDEX('Talnagögn | Numerical Data'!$1:$1048576, _xlfn.XMATCH($A155,'Talnagögn | Numerical Data'!$A:$A), _xlfn.XMATCH($A$2,'Talnagögn | Numerical Data'!$1:$1))-INDEX('Talnagögn | Numerical Data'!$1:$1048576, _xlfn.XMATCH($A155,'Talnagögn | Numerical Data'!$A:$A), _xlfn.XMATCH($B$2,'Talnagögn | Numerical Data'!$1:$1))</f>
        <v>938.69823502971076</v>
      </c>
      <c r="AR155" s="997"/>
      <c r="AS155" s="345" cm="1">
        <f t="array" ref="AS155">INDEX('Talnagögn | Numerical Data'!$1:$1048576, _xlfn.XMATCH($A155,'Talnagögn | Numerical Data'!$A:$A), _xlfn.XMATCH($A$2,'Talnagögn | Numerical Data'!$1:$1))/INDEX('Talnagögn | Numerical Data'!$1:$1048576, _xlfn.XMATCH($A155,'Talnagögn | Numerical Data'!$A:$A), _xlfn.XMATCH($B$2,'Talnagögn | Numerical Data'!$1:$1))-1</f>
        <v>0.25319935563071327</v>
      </c>
      <c r="AT155" s="996" cm="1">
        <f t="array" ref="AT155">INDEX('Talnagögn | Numerical Data'!$1:$1048576,_xlfn.XMATCH($B155,'Talnagögn | Numerical Data'!$B:$B),_xlfn.XMATCH($B$6,'Talnagögn | Numerical Data'!$1:$1))-INDEX('Talnagögn | Numerical Data'!$1:$1048576,_xlfn.XMATCH($A155,'Talnagögn | Numerical Data'!$A:$A),_xlfn.XMATCH($B$2,'Talnagögn | Numerical Data'!$1:$1))</f>
        <v>-849.0015014604146</v>
      </c>
      <c r="AU155" s="997"/>
      <c r="AV155" s="354" cm="1">
        <f t="array" ref="AV155">INDEX('Talnagögn | Numerical Data'!$1:$1048576,_xlfn.XMATCH($B155,'Talnagögn | Numerical Data'!$B:$B),_xlfn.XMATCH($B$6,'Talnagögn | Numerical Data'!$1:$1))/INDEX('Talnagögn | Numerical Data'!$1:$1048576,_xlfn.XMATCH($A155,'Talnagögn | Numerical Data'!$A:$A),_xlfn.XMATCH($B$2,'Talnagögn | Numerical Data'!$1:$1))-1</f>
        <v>-0.22900504664577448</v>
      </c>
      <c r="AW155" s="996" cm="1">
        <f t="array" ref="AW155">INDEX('Talnagögn | Numerical Data'!$1:$1048576,_xlfn.XMATCH($B155,'Talnagögn | Numerical Data'!$B:$B),_xlfn.XMATCH($B$5,'Talnagögn | Numerical Data'!$1:$1))-INDEX('Talnagögn | Numerical Data'!$1:$1048576,_xlfn.XMATCH($A155,'Talnagögn | Numerical Data'!$A:$A),_xlfn.XMATCH($B$3,'Talnagögn | Numerical Data'!$1:$1))</f>
        <v>263.91698406388969</v>
      </c>
      <c r="AX155" s="997"/>
      <c r="AY155" s="342" cm="1">
        <f t="array" ref="AY155">INDEX('Talnagögn | Numerical Data'!$1:$1048576,_xlfn.XMATCH($B155,'Talnagögn | Numerical Data'!$B:$B),_xlfn.XMATCH($B$5,'Talnagögn | Numerical Data'!$1:$1))/INDEX('Talnagögn | Numerical Data'!$1:$1048576,_xlfn.XMATCH($A155,'Talnagögn | Numerical Data'!$A:$A),_xlfn.XMATCH($B$3,'Talnagögn | Numerical Data'!$1:$1))-1</f>
        <v>6.392014673275459E-2</v>
      </c>
      <c r="AZ155" s="996" cm="1">
        <f t="array" ref="AZ155">INDEX('Talnagögn | Numerical Data'!$1:$1048576,_xlfn.XMATCH($C155,'Talnagögn | Numerical Data'!$B:$B),_xlfn.XMATCH($B$6,'Talnagögn | Numerical Data'!$1:$1))-INDEX('Talnagögn | Numerical Data'!$1:$1048576,_xlfn.XMATCH($A155,'Talnagögn | Numerical Data'!$A:$A),_xlfn.XMATCH($B$2,'Talnagögn | Numerical Data'!$1:$1))</f>
        <v>-891.20678144944895</v>
      </c>
      <c r="BA155" s="997"/>
      <c r="BB155" s="354" cm="1">
        <f t="array" ref="BB155">INDEX('Talnagögn | Numerical Data'!$1:$1048576,_xlfn.XMATCH($C155,'Talnagögn | Numerical Data'!$B:$B),_xlfn.XMATCH($B$6,'Talnagögn | Numerical Data'!$1:$1))/INDEX('Talnagögn | Numerical Data'!$1:$1048576,_xlfn.XMATCH($A155,'Talnagögn | Numerical Data'!$A:$A),_xlfn.XMATCH($B$2,'Talnagögn | Numerical Data'!$1:$1))-1</f>
        <v>-0.24038926928373339</v>
      </c>
      <c r="BC155" s="996" cm="1">
        <f t="array" ref="BC155">INDEX('Talnagögn | Numerical Data'!$1:$1048576,_xlfn.XMATCH($C155,'Talnagögn | Numerical Data'!$B:$B),_xlfn.XMATCH($B$5,'Talnagögn | Numerical Data'!$1:$1))-INDEX('Talnagögn | Numerical Data'!$1:$1048576,_xlfn.XMATCH($A155,'Talnagögn | Numerical Data'!$A:$A),_xlfn.XMATCH($B$3,'Talnagögn | Numerical Data'!$1:$1))</f>
        <v>27.571961666792959</v>
      </c>
      <c r="BD155" s="997"/>
      <c r="BE155" s="345" cm="1">
        <f t="array" ref="BE155">INDEX('Talnagögn | Numerical Data'!$1:$1048576,_xlfn.XMATCH($C155,'Talnagögn | Numerical Data'!$B:$B),_xlfn.XMATCH($B$5,'Talnagögn | Numerical Data'!$1:$1))/INDEX('Talnagögn | Numerical Data'!$1:$1048576,_xlfn.XMATCH($A155,'Talnagögn | Numerical Data'!$A:$A),_xlfn.XMATCH($B$3,'Talnagögn | Numerical Data'!$1:$1))-1</f>
        <v>6.6778719895672634E-3</v>
      </c>
    </row>
    <row r="156" spans="1:57" s="42" customFormat="1" ht="13.5" customHeight="1" x14ac:dyDescent="0.4">
      <c r="A156" s="128"/>
      <c r="B156" s="596"/>
      <c r="C156" s="596"/>
      <c r="D156" s="337" t="s">
        <v>48</v>
      </c>
      <c r="E156" s="343"/>
      <c r="F156" s="268"/>
      <c r="G156" s="268"/>
      <c r="H156" s="268"/>
      <c r="I156" s="268"/>
      <c r="J156" s="268"/>
      <c r="K156" s="268"/>
      <c r="L156" s="268"/>
      <c r="M156" s="268"/>
      <c r="N156" s="268"/>
      <c r="O156" s="268"/>
      <c r="P156" s="268"/>
      <c r="Q156" s="268"/>
      <c r="R156" s="268"/>
      <c r="S156" s="268"/>
      <c r="T156" s="268"/>
      <c r="U156" s="268"/>
      <c r="V156" s="268"/>
      <c r="W156" s="268"/>
      <c r="X156" s="268"/>
      <c r="Y156" s="268"/>
      <c r="Z156" s="268"/>
      <c r="AA156" s="272"/>
      <c r="AB156" s="273"/>
      <c r="AC156" s="273"/>
      <c r="AD156" s="545"/>
      <c r="AE156" s="273"/>
      <c r="AF156" s="273"/>
      <c r="AH156" s="273"/>
      <c r="AI156" s="273"/>
      <c r="AJ156" s="273"/>
      <c r="AK156" s="275"/>
    </row>
    <row r="157" spans="1:57" x14ac:dyDescent="0.4">
      <c r="B157" s="591" t="s">
        <v>48</v>
      </c>
    </row>
    <row r="179" spans="1:33" s="276" customFormat="1" ht="27" customHeight="1" x14ac:dyDescent="0.4">
      <c r="A179" s="593"/>
      <c r="B179" s="593"/>
      <c r="C179" s="593"/>
      <c r="E179" s="276" t="str">
        <f>$E$49</f>
        <v>SÖGULEG LOSUN</v>
      </c>
      <c r="AD179" s="543"/>
      <c r="AG179" s="276" t="s">
        <v>174</v>
      </c>
    </row>
    <row r="180" spans="1:33" s="42" customFormat="1" ht="13.35" customHeight="1" x14ac:dyDescent="0.4">
      <c r="A180" s="128"/>
      <c r="B180" s="591"/>
      <c r="C180" s="591"/>
      <c r="D180" s="337" t="s">
        <v>48</v>
      </c>
      <c r="E180" s="343"/>
      <c r="F180" s="268"/>
      <c r="G180" s="268"/>
      <c r="H180" s="268"/>
      <c r="I180" s="268"/>
      <c r="J180" s="268"/>
      <c r="K180" s="268"/>
      <c r="L180" s="268"/>
      <c r="M180" s="268"/>
      <c r="N180" s="268"/>
      <c r="O180" s="268"/>
      <c r="P180" s="268"/>
      <c r="Q180" s="268"/>
      <c r="R180" s="268"/>
      <c r="S180" s="268"/>
      <c r="T180" s="268"/>
      <c r="U180" s="268"/>
      <c r="V180" s="268"/>
      <c r="W180" s="268"/>
      <c r="X180" s="268"/>
      <c r="Y180" s="268"/>
      <c r="Z180" s="268"/>
      <c r="AA180" s="272"/>
      <c r="AB180" s="273"/>
      <c r="AC180" s="273"/>
      <c r="AD180" s="545"/>
      <c r="AE180" s="273"/>
      <c r="AF180" s="273"/>
      <c r="AG180" s="273"/>
    </row>
    <row r="181" spans="1:33" ht="15" customHeight="1" x14ac:dyDescent="0.4">
      <c r="D181" s="337" t="s">
        <v>48</v>
      </c>
      <c r="F181" s="268"/>
      <c r="G181" s="268"/>
      <c r="H181" s="268"/>
      <c r="I181" s="268"/>
      <c r="J181" s="268"/>
      <c r="K181" s="268"/>
      <c r="L181" s="268"/>
      <c r="M181" s="268"/>
      <c r="N181" s="268"/>
      <c r="O181" s="268"/>
      <c r="P181" s="268"/>
      <c r="Q181" s="268"/>
      <c r="R181" s="268"/>
      <c r="S181" s="268"/>
      <c r="T181" s="268"/>
      <c r="U181" s="268"/>
      <c r="V181" s="268"/>
      <c r="W181" s="268"/>
      <c r="X181" s="268"/>
      <c r="Y181" s="268"/>
      <c r="Z181" s="268"/>
      <c r="AA181" s="356"/>
      <c r="AB181" s="357"/>
      <c r="AC181" s="357"/>
      <c r="AD181" s="547"/>
      <c r="AE181" s="357"/>
      <c r="AF181" s="357"/>
      <c r="AG181" s="357"/>
    </row>
    <row r="182" spans="1:33" s="42" customFormat="1" ht="13.35" customHeight="1" x14ac:dyDescent="0.4">
      <c r="A182" s="128"/>
      <c r="B182" s="591"/>
      <c r="C182" s="591"/>
      <c r="D182" s="337" t="s">
        <v>48</v>
      </c>
      <c r="E182" s="343"/>
      <c r="F182" s="268"/>
      <c r="G182" s="268"/>
      <c r="H182" s="268"/>
      <c r="I182" s="268"/>
      <c r="J182" s="268"/>
      <c r="K182" s="268"/>
      <c r="L182" s="268"/>
      <c r="M182" s="268"/>
      <c r="N182" s="268"/>
      <c r="O182" s="268"/>
      <c r="P182" s="268"/>
      <c r="Q182" s="268"/>
      <c r="R182" s="268"/>
      <c r="S182" s="268"/>
      <c r="T182" s="268"/>
      <c r="U182" s="268"/>
      <c r="V182" s="268"/>
      <c r="W182" s="268"/>
      <c r="X182" s="268"/>
      <c r="Y182" s="268"/>
      <c r="Z182" s="268"/>
      <c r="AA182" s="272"/>
      <c r="AB182" s="273"/>
      <c r="AC182" s="273"/>
      <c r="AD182" s="545"/>
      <c r="AE182" s="273"/>
      <c r="AF182" s="273"/>
      <c r="AG182" s="273"/>
    </row>
    <row r="183" spans="1:33" s="42" customFormat="1" ht="13.5" customHeight="1" x14ac:dyDescent="0.4">
      <c r="A183" s="128"/>
      <c r="B183" s="591"/>
      <c r="C183" s="591"/>
      <c r="D183" s="337" t="s">
        <v>48</v>
      </c>
      <c r="F183" s="268"/>
      <c r="G183" s="268"/>
      <c r="H183" s="268"/>
      <c r="I183" s="268"/>
      <c r="J183" s="268"/>
      <c r="K183" s="268"/>
      <c r="L183" s="268"/>
      <c r="M183" s="268"/>
      <c r="N183" s="268"/>
      <c r="O183" s="268"/>
      <c r="P183" s="268"/>
      <c r="Q183" s="268"/>
      <c r="AD183" s="542"/>
    </row>
    <row r="184" spans="1:33" s="42" customFormat="1" ht="13.5" customHeight="1" x14ac:dyDescent="0.4">
      <c r="A184" s="128"/>
      <c r="B184" s="596"/>
      <c r="C184" s="596"/>
      <c r="D184" s="337" t="s">
        <v>48</v>
      </c>
      <c r="F184" s="268"/>
      <c r="G184" s="268"/>
      <c r="H184" s="268"/>
      <c r="I184" s="268"/>
      <c r="J184" s="268"/>
      <c r="K184" s="268"/>
      <c r="L184" s="268"/>
      <c r="M184" s="268"/>
      <c r="N184" s="268"/>
      <c r="O184" s="268"/>
      <c r="P184" s="268"/>
      <c r="Q184" s="268"/>
      <c r="AD184" s="542"/>
    </row>
    <row r="185" spans="1:33" s="42" customFormat="1" ht="13.5" customHeight="1" x14ac:dyDescent="0.4">
      <c r="A185" s="128"/>
      <c r="B185" s="596"/>
      <c r="C185" s="596"/>
      <c r="D185" s="337" t="s">
        <v>48</v>
      </c>
      <c r="E185" s="343"/>
      <c r="F185" s="268"/>
      <c r="G185" s="268"/>
      <c r="H185" s="268"/>
      <c r="I185" s="268"/>
      <c r="J185" s="268"/>
      <c r="K185" s="268"/>
      <c r="L185" s="268"/>
      <c r="M185" s="268"/>
      <c r="N185" s="268"/>
      <c r="O185" s="268"/>
      <c r="P185" s="268"/>
      <c r="Q185" s="268"/>
      <c r="AD185" s="542"/>
    </row>
    <row r="186" spans="1:33" s="42" customFormat="1" ht="13.5" customHeight="1" x14ac:dyDescent="0.4">
      <c r="A186" s="128"/>
      <c r="B186" s="596"/>
      <c r="C186" s="596"/>
      <c r="D186" s="337" t="s">
        <v>48</v>
      </c>
      <c r="E186" s="343"/>
      <c r="F186" s="268"/>
      <c r="G186" s="268"/>
      <c r="H186" s="268"/>
      <c r="I186" s="268"/>
      <c r="J186" s="268"/>
      <c r="K186" s="268"/>
      <c r="L186" s="268"/>
      <c r="M186" s="268"/>
      <c r="N186" s="268"/>
      <c r="O186" s="268"/>
      <c r="P186" s="268"/>
      <c r="Q186" s="268"/>
      <c r="AD186" s="542"/>
    </row>
    <row r="187" spans="1:33" s="42" customFormat="1" ht="13.5" customHeight="1" x14ac:dyDescent="0.4">
      <c r="A187" s="128"/>
      <c r="B187" s="596"/>
      <c r="C187" s="596"/>
      <c r="D187" s="337" t="s">
        <v>48</v>
      </c>
      <c r="E187" s="343"/>
      <c r="F187" s="268"/>
      <c r="G187" s="268"/>
      <c r="H187" s="268"/>
      <c r="I187" s="268"/>
      <c r="J187" s="268"/>
      <c r="K187" s="268"/>
      <c r="L187" s="268"/>
      <c r="M187" s="268"/>
      <c r="N187" s="268"/>
      <c r="O187" s="268"/>
      <c r="P187" s="268"/>
      <c r="Q187" s="268"/>
      <c r="AD187" s="542"/>
    </row>
    <row r="188" spans="1:33" s="42" customFormat="1" ht="13.5" customHeight="1" x14ac:dyDescent="0.4">
      <c r="A188" s="128"/>
      <c r="B188" s="596"/>
      <c r="C188" s="596"/>
      <c r="D188" s="337" t="s">
        <v>48</v>
      </c>
      <c r="E188" s="343"/>
      <c r="F188" s="268"/>
      <c r="G188" s="268"/>
      <c r="H188" s="268"/>
      <c r="I188" s="268"/>
      <c r="J188" s="268"/>
      <c r="K188" s="268"/>
      <c r="L188" s="268"/>
      <c r="M188" s="268"/>
      <c r="N188" s="268"/>
      <c r="O188" s="268"/>
      <c r="P188" s="268"/>
      <c r="Q188" s="268"/>
      <c r="AD188" s="542"/>
    </row>
    <row r="189" spans="1:33" s="42" customFormat="1" ht="13.5" customHeight="1" x14ac:dyDescent="0.4">
      <c r="A189" s="128"/>
      <c r="B189" s="596"/>
      <c r="C189" s="596"/>
      <c r="D189" s="337" t="s">
        <v>48</v>
      </c>
      <c r="E189" s="343"/>
      <c r="F189" s="268"/>
      <c r="G189" s="268"/>
      <c r="H189" s="268"/>
      <c r="I189" s="268"/>
      <c r="J189" s="268"/>
      <c r="K189" s="268"/>
      <c r="L189" s="268"/>
      <c r="M189" s="268"/>
      <c r="N189" s="268"/>
      <c r="O189" s="268"/>
      <c r="P189" s="268"/>
      <c r="Q189" s="268"/>
      <c r="AD189" s="542"/>
    </row>
    <row r="190" spans="1:33" s="42" customFormat="1" ht="13.5" customHeight="1" x14ac:dyDescent="0.4">
      <c r="A190" s="128"/>
      <c r="B190" s="596"/>
      <c r="C190" s="596"/>
      <c r="D190" s="337" t="s">
        <v>48</v>
      </c>
      <c r="E190" s="343"/>
      <c r="F190" s="268"/>
      <c r="G190" s="268"/>
      <c r="H190" s="268"/>
      <c r="I190" s="268"/>
      <c r="J190" s="268"/>
      <c r="K190" s="268"/>
      <c r="L190" s="268"/>
      <c r="M190" s="268"/>
      <c r="N190" s="268"/>
      <c r="O190" s="268"/>
      <c r="P190" s="268"/>
      <c r="Q190" s="268"/>
      <c r="AD190" s="542"/>
    </row>
    <row r="191" spans="1:33" s="42" customFormat="1" ht="13.5" customHeight="1" x14ac:dyDescent="0.4">
      <c r="A191" s="128"/>
      <c r="B191" s="596"/>
      <c r="C191" s="596"/>
      <c r="D191" s="337" t="s">
        <v>48</v>
      </c>
      <c r="E191" s="343"/>
      <c r="F191" s="268"/>
      <c r="G191" s="268"/>
      <c r="H191" s="268"/>
      <c r="I191" s="268"/>
      <c r="J191" s="268"/>
      <c r="K191" s="268"/>
      <c r="L191" s="268"/>
      <c r="M191" s="268"/>
      <c r="N191" s="268"/>
      <c r="O191" s="268"/>
      <c r="P191" s="268"/>
      <c r="Q191" s="268"/>
      <c r="AD191" s="542"/>
    </row>
    <row r="192" spans="1:33" s="42" customFormat="1" ht="13.5" customHeight="1" x14ac:dyDescent="0.4">
      <c r="A192" s="128"/>
      <c r="B192" s="596"/>
      <c r="C192" s="596"/>
      <c r="D192" s="337" t="s">
        <v>48</v>
      </c>
      <c r="E192" s="343"/>
      <c r="F192" s="268"/>
      <c r="G192" s="268"/>
      <c r="H192" s="268"/>
      <c r="I192" s="268"/>
      <c r="J192" s="268"/>
      <c r="K192" s="268"/>
      <c r="L192" s="268"/>
      <c r="M192" s="268"/>
      <c r="N192" s="268"/>
      <c r="O192" s="268"/>
      <c r="P192" s="268"/>
      <c r="Q192" s="268"/>
      <c r="AD192" s="542"/>
    </row>
    <row r="193" spans="1:37" s="42" customFormat="1" ht="13.5" customHeight="1" x14ac:dyDescent="0.4">
      <c r="A193" s="128"/>
      <c r="B193" s="596"/>
      <c r="C193" s="596"/>
      <c r="D193" s="337" t="s">
        <v>48</v>
      </c>
      <c r="E193" s="343"/>
      <c r="F193" s="268"/>
      <c r="G193" s="268"/>
      <c r="H193" s="268"/>
      <c r="I193" s="268"/>
      <c r="J193" s="268"/>
      <c r="K193" s="268"/>
      <c r="L193" s="268"/>
      <c r="M193" s="268"/>
      <c r="N193" s="268"/>
      <c r="O193" s="268"/>
      <c r="P193" s="268"/>
      <c r="Q193" s="268"/>
      <c r="AD193" s="542"/>
    </row>
    <row r="194" spans="1:37" s="42" customFormat="1" ht="13.5" customHeight="1" x14ac:dyDescent="0.4">
      <c r="A194" s="128"/>
      <c r="B194" s="596"/>
      <c r="C194" s="596"/>
      <c r="D194" s="337" t="s">
        <v>48</v>
      </c>
      <c r="E194" s="343"/>
      <c r="F194" s="268"/>
      <c r="G194" s="268"/>
      <c r="H194" s="268"/>
      <c r="I194" s="268"/>
      <c r="J194" s="268"/>
      <c r="K194" s="268"/>
      <c r="L194" s="268"/>
      <c r="M194" s="268"/>
      <c r="N194" s="268"/>
      <c r="O194" s="268"/>
      <c r="P194" s="268"/>
      <c r="Q194" s="268"/>
      <c r="AD194" s="542"/>
    </row>
    <row r="195" spans="1:37" s="42" customFormat="1" ht="13.5" customHeight="1" x14ac:dyDescent="0.4">
      <c r="A195" s="128"/>
      <c r="B195" s="596"/>
      <c r="C195" s="596"/>
      <c r="D195" s="337" t="s">
        <v>48</v>
      </c>
      <c r="E195" s="343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268"/>
      <c r="Q195" s="268"/>
      <c r="AD195" s="542"/>
    </row>
    <row r="196" spans="1:37" s="42" customFormat="1" ht="13.5" customHeight="1" x14ac:dyDescent="0.4">
      <c r="A196" s="128"/>
      <c r="B196" s="596"/>
      <c r="C196" s="596"/>
      <c r="D196" s="337" t="s">
        <v>48</v>
      </c>
      <c r="E196" s="343"/>
      <c r="F196" s="268"/>
      <c r="G196" s="268"/>
      <c r="H196" s="268"/>
      <c r="I196" s="268"/>
      <c r="J196" s="268"/>
      <c r="K196" s="268"/>
      <c r="L196" s="268"/>
      <c r="M196" s="268"/>
      <c r="N196" s="268"/>
      <c r="O196" s="268"/>
      <c r="P196" s="268"/>
      <c r="Q196" s="268"/>
      <c r="AD196" s="542"/>
    </row>
    <row r="197" spans="1:37" s="42" customFormat="1" ht="13.5" customHeight="1" x14ac:dyDescent="0.4">
      <c r="A197" s="128"/>
      <c r="B197" s="596"/>
      <c r="C197" s="596"/>
      <c r="D197" s="337" t="s">
        <v>48</v>
      </c>
      <c r="E197" s="343"/>
      <c r="F197" s="268"/>
      <c r="G197" s="268"/>
      <c r="H197" s="268"/>
      <c r="I197" s="268"/>
      <c r="J197" s="268"/>
      <c r="K197" s="268"/>
      <c r="L197" s="268"/>
      <c r="M197" s="268"/>
      <c r="N197" s="268"/>
      <c r="O197" s="268"/>
      <c r="P197" s="268"/>
      <c r="Q197" s="268"/>
      <c r="AD197" s="542"/>
    </row>
    <row r="198" spans="1:37" s="42" customFormat="1" ht="13.5" customHeight="1" x14ac:dyDescent="0.4">
      <c r="A198" s="128"/>
      <c r="B198" s="596"/>
      <c r="C198" s="596"/>
      <c r="D198" s="337" t="s">
        <v>48</v>
      </c>
      <c r="E198" s="343"/>
      <c r="F198" s="268"/>
      <c r="G198" s="268"/>
      <c r="H198" s="268"/>
      <c r="I198" s="268"/>
      <c r="J198" s="268"/>
      <c r="K198" s="268"/>
      <c r="L198" s="268"/>
      <c r="M198" s="268"/>
      <c r="N198" s="268"/>
      <c r="O198" s="268"/>
      <c r="P198" s="268"/>
      <c r="Q198" s="268"/>
      <c r="AD198" s="542"/>
    </row>
    <row r="199" spans="1:37" s="42" customFormat="1" ht="13.5" customHeight="1" x14ac:dyDescent="0.4">
      <c r="A199" s="128"/>
      <c r="B199" s="596"/>
      <c r="C199" s="596"/>
      <c r="D199" s="337" t="s">
        <v>48</v>
      </c>
      <c r="E199" s="343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268"/>
      <c r="Q199" s="268"/>
      <c r="R199" s="268"/>
      <c r="S199" s="268"/>
      <c r="T199" s="268"/>
      <c r="U199" s="268"/>
      <c r="V199" s="268"/>
      <c r="W199" s="268"/>
      <c r="X199" s="268"/>
      <c r="Y199" s="268"/>
      <c r="Z199" s="268"/>
      <c r="AA199" s="272"/>
      <c r="AB199" s="273"/>
      <c r="AC199" s="273"/>
      <c r="AD199" s="545"/>
      <c r="AE199" s="273"/>
      <c r="AF199" s="273"/>
      <c r="AG199" s="273"/>
      <c r="AH199" s="273"/>
      <c r="AI199" s="273"/>
      <c r="AJ199" s="273"/>
      <c r="AK199" s="275"/>
    </row>
    <row r="200" spans="1:37" s="42" customFormat="1" ht="13.5" customHeight="1" x14ac:dyDescent="0.4">
      <c r="A200" s="128"/>
      <c r="B200" s="596"/>
      <c r="C200" s="596"/>
      <c r="D200" s="337" t="s">
        <v>48</v>
      </c>
      <c r="E200" s="343"/>
      <c r="F200" s="268"/>
      <c r="G200" s="268"/>
      <c r="H200" s="268"/>
      <c r="I200" s="268"/>
      <c r="J200" s="268"/>
      <c r="K200" s="268"/>
      <c r="L200" s="268"/>
      <c r="M200" s="268"/>
      <c r="N200" s="268"/>
      <c r="O200" s="268"/>
      <c r="P200" s="268"/>
      <c r="Q200" s="268"/>
      <c r="R200" s="268"/>
      <c r="S200" s="268"/>
      <c r="T200" s="268"/>
      <c r="U200" s="268"/>
      <c r="V200" s="268"/>
      <c r="W200" s="268"/>
      <c r="X200" s="268"/>
      <c r="Y200" s="268"/>
      <c r="Z200" s="268"/>
      <c r="AA200" s="272"/>
      <c r="AB200" s="273"/>
      <c r="AC200" s="273"/>
      <c r="AD200" s="545"/>
      <c r="AE200" s="273"/>
      <c r="AF200" s="273"/>
      <c r="AG200" s="273"/>
      <c r="AH200" s="273"/>
      <c r="AI200" s="273"/>
      <c r="AJ200" s="273"/>
      <c r="AK200" s="275"/>
    </row>
    <row r="201" spans="1:37" s="42" customFormat="1" ht="13.5" customHeight="1" x14ac:dyDescent="0.4">
      <c r="A201" s="128"/>
      <c r="B201" s="596"/>
      <c r="C201" s="596"/>
      <c r="D201" s="337" t="s">
        <v>48</v>
      </c>
      <c r="E201" s="343"/>
      <c r="F201" s="268"/>
      <c r="G201" s="268"/>
      <c r="H201" s="268"/>
      <c r="I201" s="268"/>
      <c r="J201" s="268"/>
      <c r="K201" s="268"/>
      <c r="L201" s="268"/>
      <c r="M201" s="268"/>
      <c r="N201" s="268"/>
      <c r="O201" s="268"/>
      <c r="P201" s="268"/>
      <c r="Q201" s="268"/>
      <c r="R201" s="268"/>
      <c r="S201" s="268"/>
      <c r="T201" s="268"/>
      <c r="U201" s="268"/>
      <c r="V201" s="268"/>
      <c r="W201" s="268"/>
      <c r="X201" s="268"/>
      <c r="Y201" s="268"/>
      <c r="Z201" s="268"/>
      <c r="AA201" s="272"/>
      <c r="AB201" s="273"/>
      <c r="AC201" s="273"/>
      <c r="AD201" s="545"/>
      <c r="AE201" s="273"/>
      <c r="AF201" s="273"/>
      <c r="AG201" s="273"/>
      <c r="AH201" s="273"/>
      <c r="AI201" s="273"/>
      <c r="AJ201" s="273"/>
      <c r="AK201" s="275"/>
    </row>
    <row r="202" spans="1:37" s="42" customFormat="1" ht="13.5" customHeight="1" x14ac:dyDescent="0.4">
      <c r="A202" s="128"/>
      <c r="B202" s="596"/>
      <c r="C202" s="596"/>
      <c r="D202" s="337" t="s">
        <v>48</v>
      </c>
      <c r="E202" s="343"/>
      <c r="F202" s="268"/>
      <c r="G202" s="268"/>
      <c r="H202" s="268"/>
      <c r="I202" s="268"/>
      <c r="J202" s="268"/>
      <c r="K202" s="268"/>
      <c r="L202" s="268"/>
      <c r="M202" s="268"/>
      <c r="N202" s="268"/>
      <c r="O202" s="268"/>
      <c r="P202" s="268"/>
      <c r="Q202" s="268"/>
      <c r="R202" s="268"/>
      <c r="S202" s="268"/>
      <c r="T202" s="268"/>
      <c r="U202" s="268"/>
      <c r="V202" s="268"/>
      <c r="W202" s="268"/>
      <c r="X202" s="268"/>
      <c r="Y202" s="268"/>
      <c r="Z202" s="268"/>
      <c r="AA202" s="272"/>
      <c r="AB202" s="273"/>
      <c r="AC202" s="273"/>
      <c r="AD202" s="545"/>
      <c r="AE202" s="273"/>
      <c r="AF202" s="273"/>
      <c r="AG202" s="273"/>
      <c r="AH202" s="273"/>
      <c r="AI202" s="273"/>
      <c r="AJ202" s="273"/>
      <c r="AK202" s="275"/>
    </row>
    <row r="203" spans="1:37" s="42" customFormat="1" ht="13.5" customHeight="1" x14ac:dyDescent="0.4">
      <c r="A203" s="128"/>
      <c r="B203" s="596"/>
      <c r="C203" s="596"/>
      <c r="D203" s="337" t="s">
        <v>48</v>
      </c>
      <c r="E203" s="343"/>
      <c r="F203" s="268"/>
      <c r="G203" s="268"/>
      <c r="H203" s="268"/>
      <c r="I203" s="268"/>
      <c r="J203" s="268"/>
      <c r="K203" s="268"/>
      <c r="L203" s="268"/>
      <c r="M203" s="268"/>
      <c r="N203" s="268"/>
      <c r="O203" s="268"/>
      <c r="P203" s="268"/>
      <c r="Q203" s="268"/>
      <c r="R203" s="268"/>
      <c r="S203" s="268"/>
      <c r="T203" s="268"/>
      <c r="U203" s="268"/>
      <c r="V203" s="268"/>
      <c r="W203" s="268"/>
      <c r="X203" s="268"/>
      <c r="Y203" s="268"/>
      <c r="Z203" s="268"/>
      <c r="AA203" s="272"/>
      <c r="AB203" s="273"/>
      <c r="AC203" s="273"/>
      <c r="AD203" s="545"/>
      <c r="AE203" s="273"/>
      <c r="AF203" s="273"/>
      <c r="AG203" s="273"/>
      <c r="AH203" s="273"/>
      <c r="AI203" s="273"/>
      <c r="AJ203" s="273"/>
      <c r="AK203" s="275"/>
    </row>
    <row r="204" spans="1:37" s="42" customFormat="1" ht="13.5" customHeight="1" x14ac:dyDescent="0.4">
      <c r="A204" s="128"/>
      <c r="B204" s="596"/>
      <c r="C204" s="596"/>
      <c r="D204" s="337" t="s">
        <v>48</v>
      </c>
      <c r="E204" s="343"/>
      <c r="F204" s="268"/>
      <c r="G204" s="268"/>
      <c r="H204" s="268"/>
      <c r="I204" s="268"/>
      <c r="J204" s="268"/>
      <c r="K204" s="268"/>
      <c r="L204" s="268"/>
      <c r="M204" s="268"/>
      <c r="N204" s="268"/>
      <c r="O204" s="268"/>
      <c r="P204" s="268"/>
      <c r="Q204" s="268"/>
      <c r="R204" s="268"/>
      <c r="S204" s="268"/>
      <c r="T204" s="268"/>
      <c r="U204" s="268"/>
      <c r="V204" s="268"/>
      <c r="W204" s="268"/>
      <c r="X204" s="268"/>
      <c r="Y204" s="268"/>
      <c r="Z204" s="268"/>
      <c r="AA204" s="272"/>
      <c r="AB204" s="273"/>
      <c r="AC204" s="273"/>
      <c r="AD204" s="545"/>
      <c r="AE204" s="273"/>
      <c r="AF204" s="273"/>
      <c r="AG204" s="273"/>
      <c r="AH204" s="273"/>
      <c r="AI204" s="273"/>
      <c r="AJ204" s="273"/>
      <c r="AK204" s="275"/>
    </row>
    <row r="205" spans="1:37" s="42" customFormat="1" ht="13.5" customHeight="1" x14ac:dyDescent="0.4">
      <c r="A205" s="128"/>
      <c r="B205" s="596"/>
      <c r="C205" s="596"/>
      <c r="D205" s="337" t="s">
        <v>48</v>
      </c>
      <c r="E205" s="343"/>
      <c r="F205" s="268"/>
      <c r="G205" s="268"/>
      <c r="H205" s="268"/>
      <c r="I205" s="268"/>
      <c r="J205" s="268"/>
      <c r="K205" s="268"/>
      <c r="L205" s="268"/>
      <c r="M205" s="268"/>
      <c r="O205" s="268"/>
      <c r="P205" s="268"/>
      <c r="Q205" s="268"/>
      <c r="R205" s="268"/>
      <c r="S205" s="268"/>
      <c r="T205" s="268"/>
      <c r="U205" s="268"/>
      <c r="V205" s="268"/>
      <c r="W205" s="268"/>
      <c r="X205" s="268"/>
      <c r="Y205" s="268"/>
      <c r="Z205" s="268"/>
      <c r="AA205" s="272"/>
      <c r="AB205" s="273"/>
      <c r="AC205" s="273"/>
      <c r="AD205" s="545"/>
      <c r="AE205" s="273"/>
      <c r="AF205" s="273"/>
      <c r="AG205" s="273"/>
      <c r="AH205" s="273"/>
      <c r="AI205" s="273"/>
      <c r="AJ205" s="273"/>
      <c r="AK205" s="275"/>
    </row>
    <row r="206" spans="1:37" s="42" customFormat="1" ht="13.2" customHeight="1" x14ac:dyDescent="0.4">
      <c r="A206" s="128"/>
      <c r="B206" s="596"/>
      <c r="C206" s="596"/>
      <c r="D206" s="337" t="s">
        <v>48</v>
      </c>
      <c r="E206" s="343"/>
      <c r="F206" s="268"/>
      <c r="G206" s="268"/>
      <c r="H206" s="268"/>
      <c r="I206" s="268"/>
      <c r="J206" s="268"/>
      <c r="K206" s="268"/>
      <c r="L206" s="268"/>
      <c r="M206" s="268"/>
      <c r="N206" s="268"/>
      <c r="O206" s="268"/>
      <c r="P206" s="268"/>
      <c r="Q206" s="268"/>
      <c r="R206" s="268"/>
      <c r="S206" s="268"/>
      <c r="T206" s="268"/>
      <c r="U206" s="268"/>
      <c r="V206" s="268"/>
      <c r="W206" s="268"/>
      <c r="X206" s="268"/>
      <c r="Y206" s="268"/>
      <c r="Z206" s="268"/>
      <c r="AA206" s="272"/>
      <c r="AB206" s="273"/>
      <c r="AC206" s="273"/>
      <c r="AD206" s="545"/>
      <c r="AE206" s="273"/>
      <c r="AF206" s="273"/>
      <c r="AG206" s="273"/>
      <c r="AH206" s="273"/>
      <c r="AI206" s="273"/>
      <c r="AJ206" s="273"/>
      <c r="AK206" s="275"/>
    </row>
    <row r="207" spans="1:37" s="42" customFormat="1" ht="13.5" customHeight="1" x14ac:dyDescent="0.4">
      <c r="A207" s="128"/>
      <c r="B207" s="596"/>
      <c r="C207" s="596"/>
      <c r="D207" s="337" t="s">
        <v>48</v>
      </c>
      <c r="E207" s="343"/>
      <c r="F207" s="268"/>
      <c r="G207" s="268"/>
      <c r="H207" s="268"/>
      <c r="I207" s="268"/>
      <c r="J207" s="268"/>
      <c r="K207" s="268"/>
      <c r="L207" s="268"/>
      <c r="M207" s="268"/>
      <c r="N207" s="268"/>
      <c r="O207" s="268"/>
      <c r="P207" s="268"/>
      <c r="Q207" s="268"/>
      <c r="R207" s="268"/>
      <c r="S207" s="268"/>
      <c r="T207" s="268"/>
      <c r="U207" s="268"/>
      <c r="V207" s="268"/>
      <c r="W207" s="268"/>
      <c r="X207" s="268"/>
      <c r="Y207" s="268"/>
      <c r="Z207" s="268"/>
      <c r="AA207" s="272"/>
      <c r="AB207" s="273"/>
      <c r="AC207" s="273"/>
      <c r="AD207" s="545"/>
      <c r="AE207" s="273"/>
      <c r="AF207" s="273"/>
      <c r="AG207" s="273"/>
      <c r="AH207" s="273"/>
      <c r="AI207" s="273"/>
      <c r="AJ207" s="273"/>
      <c r="AK207" s="275"/>
    </row>
    <row r="208" spans="1:37" s="42" customFormat="1" ht="13.5" customHeight="1" x14ac:dyDescent="0.4">
      <c r="A208" s="128"/>
      <c r="B208" s="596"/>
      <c r="C208" s="596"/>
      <c r="D208" s="337" t="s">
        <v>48</v>
      </c>
      <c r="E208" s="343"/>
      <c r="F208" s="268"/>
      <c r="G208" s="268"/>
      <c r="H208" s="268"/>
      <c r="I208" s="268"/>
      <c r="J208" s="268"/>
      <c r="K208" s="268"/>
      <c r="L208" s="268"/>
      <c r="M208" s="268"/>
      <c r="N208" s="268"/>
      <c r="O208" s="268"/>
      <c r="P208" s="268"/>
      <c r="Q208" s="268"/>
      <c r="R208" s="268"/>
      <c r="S208" s="268"/>
      <c r="T208" s="268"/>
      <c r="U208" s="268"/>
      <c r="V208" s="268"/>
      <c r="W208" s="268"/>
      <c r="X208" s="268"/>
      <c r="Y208" s="268"/>
      <c r="Z208" s="268"/>
      <c r="AA208" s="272"/>
      <c r="AB208" s="273"/>
      <c r="AC208" s="273"/>
      <c r="AD208" s="545"/>
      <c r="AE208" s="273"/>
      <c r="AF208" s="273"/>
      <c r="AG208" s="273"/>
      <c r="AH208" s="273"/>
      <c r="AI208" s="273"/>
      <c r="AJ208" s="273"/>
      <c r="AK208" s="275"/>
    </row>
    <row r="209" spans="1:37" s="276" customFormat="1" ht="27" customHeight="1" x14ac:dyDescent="0.4">
      <c r="A209" s="593"/>
      <c r="B209" s="593"/>
      <c r="C209" s="593"/>
      <c r="E209" s="276" t="s">
        <v>328</v>
      </c>
      <c r="AD209" s="543"/>
      <c r="AG209" s="276" t="s">
        <v>426</v>
      </c>
    </row>
    <row r="210" spans="1:37" s="42" customFormat="1" ht="13.5" customHeight="1" x14ac:dyDescent="0.4">
      <c r="A210" s="128"/>
      <c r="B210" s="596"/>
      <c r="C210" s="596"/>
      <c r="D210" s="337" t="s">
        <v>48</v>
      </c>
      <c r="E210" s="343"/>
      <c r="F210" s="268"/>
      <c r="G210" s="268"/>
      <c r="H210" s="268"/>
      <c r="I210" s="268"/>
      <c r="J210" s="268"/>
      <c r="K210" s="268"/>
      <c r="L210" s="268"/>
      <c r="M210" s="268"/>
      <c r="N210" s="268"/>
      <c r="O210" s="268"/>
      <c r="P210" s="268"/>
      <c r="Q210" s="268"/>
      <c r="R210" s="268"/>
      <c r="S210" s="268"/>
      <c r="T210" s="268"/>
      <c r="U210" s="268"/>
      <c r="V210" s="268"/>
      <c r="W210" s="268"/>
      <c r="X210" s="268"/>
      <c r="Y210" s="268"/>
      <c r="Z210" s="268"/>
      <c r="AA210" s="272"/>
      <c r="AB210" s="273"/>
      <c r="AC210" s="273"/>
      <c r="AD210" s="545"/>
      <c r="AE210" s="273"/>
      <c r="AF210" s="273"/>
      <c r="AG210" s="273"/>
      <c r="AH210" s="273"/>
      <c r="AI210" s="273"/>
      <c r="AJ210" s="273"/>
      <c r="AK210" s="275"/>
    </row>
    <row r="211" spans="1:37" s="42" customFormat="1" ht="13.5" customHeight="1" x14ac:dyDescent="0.4">
      <c r="A211" s="128"/>
      <c r="B211" s="596"/>
      <c r="C211" s="596"/>
      <c r="D211" s="337"/>
      <c r="E211" s="343"/>
      <c r="F211" s="268"/>
      <c r="G211" s="268"/>
      <c r="H211" s="268"/>
      <c r="I211" s="268"/>
      <c r="J211" s="268"/>
      <c r="K211" s="268"/>
      <c r="L211" s="268"/>
      <c r="M211" s="268"/>
      <c r="N211" s="268"/>
      <c r="O211" s="268"/>
      <c r="P211" s="268"/>
      <c r="Q211" s="268"/>
      <c r="R211" s="268"/>
      <c r="S211" s="268"/>
      <c r="T211" s="268"/>
      <c r="U211" s="268"/>
      <c r="V211" s="268"/>
      <c r="W211" s="268"/>
      <c r="X211" s="268"/>
      <c r="Y211" s="268"/>
      <c r="Z211" s="268"/>
      <c r="AA211" s="272"/>
      <c r="AB211" s="273"/>
      <c r="AC211" s="273"/>
      <c r="AD211" s="545"/>
      <c r="AE211" s="273"/>
      <c r="AF211" s="273"/>
      <c r="AG211" s="273"/>
      <c r="AH211" s="273"/>
      <c r="AI211" s="273"/>
      <c r="AJ211" s="273"/>
      <c r="AK211" s="275"/>
    </row>
    <row r="212" spans="1:37" s="42" customFormat="1" ht="13.5" customHeight="1" x14ac:dyDescent="0.4">
      <c r="A212" s="128"/>
      <c r="B212" s="596"/>
      <c r="C212" s="596"/>
      <c r="D212" s="337"/>
      <c r="E212" s="343"/>
      <c r="F212" s="268"/>
      <c r="G212" s="268"/>
      <c r="H212" s="268"/>
      <c r="I212" s="268"/>
      <c r="J212" s="268"/>
      <c r="K212" s="268"/>
      <c r="L212" s="268"/>
      <c r="M212" s="268"/>
      <c r="N212" s="268"/>
      <c r="O212" s="268"/>
      <c r="P212" s="268"/>
      <c r="Q212" s="268"/>
      <c r="R212" s="268"/>
      <c r="S212" s="268"/>
      <c r="T212" s="268"/>
      <c r="U212" s="268"/>
      <c r="V212" s="268"/>
      <c r="W212" s="268"/>
      <c r="X212" s="268"/>
      <c r="Y212" s="268"/>
      <c r="Z212" s="268"/>
      <c r="AA212" s="272"/>
      <c r="AB212" s="273"/>
      <c r="AC212" s="273"/>
      <c r="AD212" s="545"/>
      <c r="AE212" s="273"/>
      <c r="AF212" s="273"/>
      <c r="AG212" s="273"/>
      <c r="AH212" s="273"/>
      <c r="AI212" s="273"/>
      <c r="AJ212" s="273"/>
      <c r="AK212" s="275"/>
    </row>
    <row r="213" spans="1:37" s="42" customFormat="1" ht="13.5" customHeight="1" x14ac:dyDescent="0.4">
      <c r="A213" s="128"/>
      <c r="B213" s="596"/>
      <c r="C213" s="596"/>
      <c r="D213" s="337"/>
      <c r="E213" s="343"/>
      <c r="F213" s="268"/>
      <c r="G213" s="268"/>
      <c r="H213" s="268"/>
      <c r="I213" s="268"/>
      <c r="J213" s="268"/>
      <c r="K213" s="268"/>
      <c r="L213" s="268"/>
      <c r="M213" s="268"/>
      <c r="N213" s="268"/>
      <c r="O213" s="268"/>
      <c r="P213" s="268"/>
      <c r="Q213" s="268"/>
      <c r="R213" s="268"/>
      <c r="S213" s="268"/>
      <c r="T213" s="268"/>
      <c r="U213" s="268"/>
      <c r="V213" s="268"/>
      <c r="W213" s="268"/>
      <c r="X213" s="268"/>
      <c r="Y213" s="268"/>
      <c r="Z213" s="268"/>
      <c r="AA213" s="272"/>
      <c r="AB213" s="273"/>
      <c r="AC213" s="273"/>
      <c r="AD213" s="545"/>
      <c r="AE213" s="273"/>
      <c r="AF213" s="273"/>
      <c r="AG213" s="273"/>
      <c r="AH213" s="273"/>
      <c r="AI213" s="273"/>
      <c r="AJ213" s="273"/>
      <c r="AK213" s="275"/>
    </row>
    <row r="214" spans="1:37" s="42" customFormat="1" ht="13.5" customHeight="1" x14ac:dyDescent="0.4">
      <c r="A214" s="128"/>
      <c r="B214" s="596"/>
      <c r="C214" s="596"/>
      <c r="D214" s="337"/>
      <c r="E214" s="343"/>
      <c r="F214" s="268"/>
      <c r="G214" s="268"/>
      <c r="H214" s="268"/>
      <c r="I214" s="268"/>
      <c r="J214" s="268"/>
      <c r="K214" s="268"/>
      <c r="L214" s="268"/>
      <c r="M214" s="268"/>
      <c r="N214" s="268"/>
      <c r="O214" s="268"/>
      <c r="P214" s="268"/>
      <c r="Q214" s="268"/>
      <c r="R214" s="268"/>
      <c r="S214" s="268"/>
      <c r="T214" s="268"/>
      <c r="U214" s="268"/>
      <c r="V214" s="268"/>
      <c r="W214" s="268"/>
      <c r="X214" s="268"/>
      <c r="Y214" s="268"/>
      <c r="Z214" s="268"/>
      <c r="AA214" s="272"/>
      <c r="AB214" s="273"/>
      <c r="AC214" s="273"/>
      <c r="AD214" s="545"/>
      <c r="AE214" s="273"/>
      <c r="AF214" s="273"/>
      <c r="AG214" s="273"/>
      <c r="AH214" s="273"/>
      <c r="AI214" s="273"/>
      <c r="AJ214" s="273"/>
      <c r="AK214" s="275"/>
    </row>
    <row r="215" spans="1:37" s="42" customFormat="1" ht="13.5" customHeight="1" x14ac:dyDescent="0.4">
      <c r="A215" s="128"/>
      <c r="B215" s="596"/>
      <c r="C215" s="596"/>
      <c r="D215" s="337"/>
      <c r="E215" s="343"/>
      <c r="F215" s="268"/>
      <c r="G215" s="268"/>
      <c r="H215" s="268"/>
      <c r="I215" s="268"/>
      <c r="J215" s="268"/>
      <c r="K215" s="268"/>
      <c r="L215" s="268"/>
      <c r="M215" s="268"/>
      <c r="N215" s="268"/>
      <c r="O215" s="268"/>
      <c r="P215" s="268"/>
      <c r="Q215" s="268"/>
      <c r="R215" s="268"/>
      <c r="S215" s="268"/>
      <c r="T215" s="268"/>
      <c r="U215" s="268"/>
      <c r="V215" s="268"/>
      <c r="W215" s="268"/>
      <c r="X215" s="268"/>
      <c r="Y215" s="268"/>
      <c r="Z215" s="268"/>
      <c r="AA215" s="272"/>
      <c r="AB215" s="273"/>
      <c r="AC215" s="273"/>
      <c r="AD215" s="545"/>
      <c r="AE215" s="273"/>
      <c r="AF215" s="273"/>
      <c r="AG215" s="273"/>
      <c r="AH215" s="273"/>
      <c r="AI215" s="273"/>
      <c r="AJ215" s="273"/>
      <c r="AK215" s="275"/>
    </row>
    <row r="216" spans="1:37" s="42" customFormat="1" ht="13.5" customHeight="1" x14ac:dyDescent="0.4">
      <c r="A216" s="128"/>
      <c r="B216" s="596"/>
      <c r="C216" s="596"/>
      <c r="D216" s="337"/>
      <c r="E216" s="343"/>
      <c r="F216" s="268"/>
      <c r="G216" s="268"/>
      <c r="H216" s="268"/>
      <c r="I216" s="268"/>
      <c r="J216" s="268"/>
      <c r="K216" s="268"/>
      <c r="L216" s="268"/>
      <c r="M216" s="268"/>
      <c r="N216" s="268"/>
      <c r="O216" s="268"/>
      <c r="P216" s="268"/>
      <c r="Q216" s="268"/>
      <c r="R216" s="268"/>
      <c r="S216" s="268"/>
      <c r="T216" s="268"/>
      <c r="U216" s="268"/>
      <c r="V216" s="268"/>
      <c r="W216" s="268"/>
      <c r="X216" s="268"/>
      <c r="Y216" s="268"/>
      <c r="Z216" s="268"/>
      <c r="AA216" s="272"/>
      <c r="AB216" s="273"/>
      <c r="AC216" s="273"/>
      <c r="AD216" s="545"/>
      <c r="AE216" s="273"/>
      <c r="AF216" s="273"/>
      <c r="AG216" s="273"/>
      <c r="AH216" s="273"/>
      <c r="AI216" s="273"/>
      <c r="AJ216" s="273"/>
      <c r="AK216" s="275"/>
    </row>
    <row r="217" spans="1:37" s="42" customFormat="1" ht="13.5" customHeight="1" x14ac:dyDescent="0.4">
      <c r="A217" s="128"/>
      <c r="B217" s="596"/>
      <c r="C217" s="596"/>
      <c r="D217" s="337"/>
      <c r="E217" s="343"/>
      <c r="F217" s="268"/>
      <c r="G217" s="268"/>
      <c r="H217" s="268"/>
      <c r="I217" s="268"/>
      <c r="J217" s="268"/>
      <c r="K217" s="268"/>
      <c r="L217" s="268"/>
      <c r="M217" s="268"/>
      <c r="N217" s="268"/>
      <c r="O217" s="268"/>
      <c r="P217" s="268"/>
      <c r="Q217" s="268"/>
      <c r="R217" s="268"/>
      <c r="S217" s="268"/>
      <c r="T217" s="268"/>
      <c r="U217" s="268"/>
      <c r="V217" s="268"/>
      <c r="W217" s="268"/>
      <c r="X217" s="268"/>
      <c r="Y217" s="268"/>
      <c r="Z217" s="268"/>
      <c r="AA217" s="272"/>
      <c r="AB217" s="273"/>
      <c r="AC217" s="273"/>
      <c r="AD217" s="545"/>
      <c r="AE217" s="273"/>
      <c r="AF217" s="273"/>
      <c r="AG217" s="273"/>
      <c r="AH217" s="273"/>
      <c r="AI217" s="273"/>
      <c r="AJ217" s="273"/>
      <c r="AK217" s="275"/>
    </row>
    <row r="218" spans="1:37" s="42" customFormat="1" ht="13.5" customHeight="1" x14ac:dyDescent="0.4">
      <c r="A218" s="128"/>
      <c r="B218" s="596"/>
      <c r="C218" s="596"/>
      <c r="D218" s="337"/>
      <c r="E218" s="343"/>
      <c r="F218" s="268"/>
      <c r="G218" s="268"/>
      <c r="H218" s="268"/>
      <c r="I218" s="268"/>
      <c r="J218" s="268"/>
      <c r="K218" s="268"/>
      <c r="L218" s="268"/>
      <c r="M218" s="268"/>
      <c r="N218" s="268"/>
      <c r="O218" s="268"/>
      <c r="P218" s="268"/>
      <c r="Q218" s="268"/>
      <c r="R218" s="268"/>
      <c r="S218" s="268"/>
      <c r="T218" s="268"/>
      <c r="U218" s="268"/>
      <c r="V218" s="268"/>
      <c r="W218" s="268"/>
      <c r="X218" s="268"/>
      <c r="Y218" s="268"/>
      <c r="Z218" s="268"/>
      <c r="AA218" s="272"/>
      <c r="AB218" s="273"/>
      <c r="AC218" s="273"/>
      <c r="AD218" s="545"/>
      <c r="AE218" s="273"/>
      <c r="AF218" s="273"/>
      <c r="AG218" s="273"/>
      <c r="AH218" s="273"/>
      <c r="AI218" s="273"/>
      <c r="AJ218" s="273"/>
      <c r="AK218" s="275"/>
    </row>
    <row r="219" spans="1:37" s="42" customFormat="1" ht="13.5" customHeight="1" x14ac:dyDescent="0.4">
      <c r="A219" s="128"/>
      <c r="B219" s="596"/>
      <c r="C219" s="596"/>
      <c r="D219" s="337"/>
      <c r="E219" s="343"/>
      <c r="F219" s="268"/>
      <c r="G219" s="268"/>
      <c r="H219" s="268"/>
      <c r="I219" s="268"/>
      <c r="J219" s="268"/>
      <c r="K219" s="268"/>
      <c r="L219" s="268"/>
      <c r="M219" s="268"/>
      <c r="N219" s="268"/>
      <c r="O219" s="268"/>
      <c r="P219" s="268"/>
      <c r="Q219" s="268"/>
      <c r="R219" s="268"/>
      <c r="S219" s="268"/>
      <c r="T219" s="268"/>
      <c r="U219" s="268"/>
      <c r="V219" s="268"/>
      <c r="W219" s="268"/>
      <c r="X219" s="268"/>
      <c r="Y219" s="268"/>
      <c r="Z219" s="268"/>
      <c r="AA219" s="272"/>
      <c r="AB219" s="273"/>
      <c r="AC219" s="273"/>
      <c r="AD219" s="545"/>
      <c r="AE219" s="273"/>
      <c r="AF219" s="273"/>
      <c r="AG219" s="273"/>
      <c r="AH219" s="273"/>
      <c r="AI219" s="273"/>
      <c r="AJ219" s="273"/>
      <c r="AK219" s="275"/>
    </row>
    <row r="220" spans="1:37" s="42" customFormat="1" ht="13.5" customHeight="1" x14ac:dyDescent="0.4">
      <c r="A220" s="128"/>
      <c r="B220" s="596"/>
      <c r="C220" s="596"/>
      <c r="D220" s="337"/>
      <c r="E220" s="343"/>
      <c r="F220" s="268"/>
      <c r="G220" s="268"/>
      <c r="H220" s="268"/>
      <c r="I220" s="268"/>
      <c r="J220" s="268"/>
      <c r="K220" s="268"/>
      <c r="L220" s="268"/>
      <c r="M220" s="268"/>
      <c r="N220" s="268"/>
      <c r="O220" s="268"/>
      <c r="P220" s="268"/>
      <c r="Q220" s="268"/>
      <c r="R220" s="268"/>
      <c r="S220" s="268"/>
      <c r="T220" s="268"/>
      <c r="U220" s="268"/>
      <c r="V220" s="268"/>
      <c r="W220" s="268"/>
      <c r="X220" s="268"/>
      <c r="Y220" s="268"/>
      <c r="Z220" s="268"/>
      <c r="AA220" s="272"/>
      <c r="AB220" s="273"/>
      <c r="AC220" s="273"/>
      <c r="AD220" s="545"/>
      <c r="AE220" s="273"/>
      <c r="AF220" s="273"/>
      <c r="AG220" s="273"/>
      <c r="AH220" s="273"/>
      <c r="AI220" s="273"/>
      <c r="AJ220" s="273"/>
      <c r="AK220" s="275"/>
    </row>
    <row r="221" spans="1:37" s="42" customFormat="1" ht="13.5" customHeight="1" x14ac:dyDescent="0.4">
      <c r="A221" s="128"/>
      <c r="B221" s="596"/>
      <c r="C221" s="596"/>
      <c r="D221" s="337"/>
      <c r="E221" s="343"/>
      <c r="F221" s="268"/>
      <c r="G221" s="268"/>
      <c r="H221" s="268"/>
      <c r="I221" s="268"/>
      <c r="J221" s="268"/>
      <c r="K221" s="268"/>
      <c r="L221" s="268"/>
      <c r="M221" s="268"/>
      <c r="N221" s="268"/>
      <c r="O221" s="268"/>
      <c r="P221" s="268"/>
      <c r="Q221" s="268"/>
      <c r="R221" s="268"/>
      <c r="S221" s="268"/>
      <c r="T221" s="268"/>
      <c r="U221" s="268"/>
      <c r="V221" s="268"/>
      <c r="W221" s="268"/>
      <c r="X221" s="268"/>
      <c r="Y221" s="268"/>
      <c r="Z221" s="268"/>
      <c r="AA221" s="272"/>
      <c r="AB221" s="273"/>
      <c r="AC221" s="273"/>
      <c r="AD221" s="545"/>
      <c r="AE221" s="273"/>
      <c r="AF221" s="273"/>
      <c r="AG221" s="273"/>
      <c r="AH221" s="273"/>
      <c r="AI221" s="273"/>
      <c r="AJ221" s="273"/>
      <c r="AK221" s="275"/>
    </row>
    <row r="222" spans="1:37" s="42" customFormat="1" ht="13.5" customHeight="1" x14ac:dyDescent="0.4">
      <c r="A222" s="128"/>
      <c r="B222" s="596"/>
      <c r="C222" s="596"/>
      <c r="D222" s="337"/>
      <c r="E222" s="343"/>
      <c r="F222" s="268"/>
      <c r="G222" s="268"/>
      <c r="H222" s="268"/>
      <c r="I222" s="268"/>
      <c r="J222" s="268"/>
      <c r="K222" s="268"/>
      <c r="L222" s="268"/>
      <c r="M222" s="268"/>
      <c r="N222" s="268"/>
      <c r="O222" s="268"/>
      <c r="P222" s="268"/>
      <c r="Q222" s="268"/>
      <c r="R222" s="268"/>
      <c r="S222" s="268"/>
      <c r="T222" s="268"/>
      <c r="U222" s="268"/>
      <c r="V222" s="268"/>
      <c r="W222" s="268"/>
      <c r="X222" s="268"/>
      <c r="Y222" s="268"/>
      <c r="Z222" s="268"/>
      <c r="AA222" s="272"/>
      <c r="AB222" s="273"/>
      <c r="AC222" s="273"/>
      <c r="AD222" s="545"/>
      <c r="AE222" s="273"/>
      <c r="AF222" s="273"/>
      <c r="AG222" s="273"/>
      <c r="AH222" s="273"/>
      <c r="AI222" s="273"/>
      <c r="AJ222" s="273"/>
      <c r="AK222" s="275"/>
    </row>
    <row r="223" spans="1:37" s="42" customFormat="1" ht="13.5" customHeight="1" x14ac:dyDescent="0.4">
      <c r="A223" s="128"/>
      <c r="B223" s="596"/>
      <c r="C223" s="596"/>
      <c r="D223" s="337"/>
      <c r="E223" s="343"/>
      <c r="F223" s="268"/>
      <c r="G223" s="268"/>
      <c r="H223" s="268"/>
      <c r="I223" s="268"/>
      <c r="J223" s="268"/>
      <c r="K223" s="268"/>
      <c r="L223" s="268"/>
      <c r="M223" s="268"/>
      <c r="N223" s="268"/>
      <c r="O223" s="268"/>
      <c r="P223" s="268"/>
      <c r="Q223" s="268"/>
      <c r="R223" s="268"/>
      <c r="S223" s="268"/>
      <c r="T223" s="268"/>
      <c r="U223" s="268"/>
      <c r="V223" s="268"/>
      <c r="W223" s="268"/>
      <c r="X223" s="268"/>
      <c r="Y223" s="268"/>
      <c r="Z223" s="268"/>
      <c r="AA223" s="272"/>
      <c r="AB223" s="273"/>
      <c r="AC223" s="273"/>
      <c r="AD223" s="545"/>
      <c r="AE223" s="273"/>
      <c r="AF223" s="273"/>
      <c r="AG223" s="273"/>
      <c r="AH223" s="273"/>
      <c r="AI223" s="273"/>
      <c r="AJ223" s="273"/>
      <c r="AK223" s="275"/>
    </row>
    <row r="224" spans="1:37" s="42" customFormat="1" ht="13.5" customHeight="1" x14ac:dyDescent="0.4">
      <c r="A224" s="128"/>
      <c r="B224" s="596"/>
      <c r="C224" s="596"/>
      <c r="D224" s="337"/>
      <c r="E224" s="343"/>
      <c r="F224" s="268"/>
      <c r="G224" s="268"/>
      <c r="H224" s="268"/>
      <c r="I224" s="268"/>
      <c r="J224" s="268"/>
      <c r="K224" s="268"/>
      <c r="L224" s="268"/>
      <c r="M224" s="268"/>
      <c r="N224" s="268"/>
      <c r="O224" s="268"/>
      <c r="P224" s="268"/>
      <c r="Q224" s="268"/>
      <c r="R224" s="268"/>
      <c r="S224" s="268"/>
      <c r="T224" s="268"/>
      <c r="U224" s="268"/>
      <c r="V224" s="268"/>
      <c r="W224" s="268"/>
      <c r="X224" s="268"/>
      <c r="Y224" s="268"/>
      <c r="Z224" s="268"/>
      <c r="AA224" s="272"/>
      <c r="AB224" s="273"/>
      <c r="AC224" s="273"/>
      <c r="AD224" s="545"/>
      <c r="AE224" s="273"/>
      <c r="AF224" s="273"/>
      <c r="AG224" s="273"/>
      <c r="AH224" s="273"/>
      <c r="AI224" s="273"/>
      <c r="AJ224" s="273"/>
      <c r="AK224" s="275"/>
    </row>
    <row r="225" spans="1:37" s="42" customFormat="1" ht="13.5" customHeight="1" x14ac:dyDescent="0.4">
      <c r="A225" s="128"/>
      <c r="B225" s="596"/>
      <c r="C225" s="596"/>
      <c r="D225" s="337"/>
      <c r="E225" s="343"/>
      <c r="F225" s="268"/>
      <c r="G225" s="268"/>
      <c r="H225" s="268"/>
      <c r="I225" s="268"/>
      <c r="J225" s="268"/>
      <c r="K225" s="268"/>
      <c r="L225" s="268"/>
      <c r="M225" s="268"/>
      <c r="N225" s="268"/>
      <c r="O225" s="268"/>
      <c r="P225" s="268"/>
      <c r="Q225" s="268"/>
      <c r="R225" s="268"/>
      <c r="S225" s="268"/>
      <c r="T225" s="268"/>
      <c r="U225" s="268"/>
      <c r="V225" s="268"/>
      <c r="W225" s="268"/>
      <c r="X225" s="268"/>
      <c r="Y225" s="268"/>
      <c r="Z225" s="268"/>
      <c r="AA225" s="272"/>
      <c r="AB225" s="273"/>
      <c r="AC225" s="273"/>
      <c r="AD225" s="545"/>
      <c r="AE225" s="273"/>
      <c r="AF225" s="273"/>
      <c r="AG225" s="273"/>
      <c r="AH225" s="273"/>
      <c r="AI225" s="273"/>
      <c r="AJ225" s="273"/>
      <c r="AK225" s="275"/>
    </row>
    <row r="226" spans="1:37" s="42" customFormat="1" ht="13.5" customHeight="1" x14ac:dyDescent="0.4">
      <c r="A226" s="128"/>
      <c r="B226" s="596"/>
      <c r="C226" s="596"/>
      <c r="D226" s="337"/>
      <c r="E226" s="343"/>
      <c r="F226" s="268"/>
      <c r="G226" s="268"/>
      <c r="H226" s="268"/>
      <c r="I226" s="268"/>
      <c r="J226" s="268"/>
      <c r="K226" s="268"/>
      <c r="L226" s="268"/>
      <c r="M226" s="268"/>
      <c r="N226" s="268"/>
      <c r="O226" s="268"/>
      <c r="P226" s="268"/>
      <c r="Q226" s="268"/>
      <c r="R226" s="268"/>
      <c r="S226" s="268"/>
      <c r="T226" s="268"/>
      <c r="U226" s="268"/>
      <c r="V226" s="268"/>
      <c r="W226" s="268"/>
      <c r="X226" s="268"/>
      <c r="Y226" s="268"/>
      <c r="Z226" s="268"/>
      <c r="AA226" s="272"/>
      <c r="AB226" s="273"/>
      <c r="AC226" s="273"/>
      <c r="AD226" s="545"/>
      <c r="AE226" s="273"/>
      <c r="AF226" s="273"/>
      <c r="AG226" s="273"/>
      <c r="AH226" s="273"/>
      <c r="AI226" s="273"/>
      <c r="AJ226" s="273"/>
      <c r="AK226" s="275"/>
    </row>
    <row r="227" spans="1:37" s="42" customFormat="1" ht="13.5" customHeight="1" x14ac:dyDescent="0.4">
      <c r="A227" s="128"/>
      <c r="B227" s="596"/>
      <c r="C227" s="596"/>
      <c r="D227" s="337"/>
      <c r="E227" s="343"/>
      <c r="F227" s="268"/>
      <c r="G227" s="268"/>
      <c r="H227" s="268"/>
      <c r="I227" s="268"/>
      <c r="J227" s="268"/>
      <c r="K227" s="268"/>
      <c r="L227" s="268"/>
      <c r="M227" s="268"/>
      <c r="N227" s="268"/>
      <c r="O227" s="268"/>
      <c r="P227" s="268"/>
      <c r="Q227" s="268"/>
      <c r="R227" s="268"/>
      <c r="S227" s="268"/>
      <c r="T227" s="268"/>
      <c r="U227" s="268"/>
      <c r="V227" s="268"/>
      <c r="W227" s="268"/>
      <c r="X227" s="268"/>
      <c r="Y227" s="268"/>
      <c r="Z227" s="268"/>
      <c r="AA227" s="272"/>
      <c r="AB227" s="273"/>
      <c r="AC227" s="273"/>
      <c r="AD227" s="545"/>
      <c r="AE227" s="273"/>
      <c r="AF227" s="273"/>
      <c r="AG227" s="273"/>
      <c r="AH227" s="273"/>
      <c r="AI227" s="273"/>
      <c r="AJ227" s="273"/>
      <c r="AK227" s="275"/>
    </row>
    <row r="228" spans="1:37" s="42" customFormat="1" ht="13.5" customHeight="1" x14ac:dyDescent="0.4">
      <c r="A228" s="128"/>
      <c r="B228" s="596"/>
      <c r="C228" s="596"/>
      <c r="D228" s="337"/>
      <c r="E228" s="343"/>
      <c r="F228" s="268"/>
      <c r="G228" s="268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72"/>
      <c r="AB228" s="273"/>
      <c r="AC228" s="273"/>
      <c r="AD228" s="545"/>
      <c r="AE228" s="273"/>
      <c r="AF228" s="273"/>
      <c r="AG228" s="273"/>
      <c r="AH228" s="273"/>
      <c r="AI228" s="273"/>
      <c r="AJ228" s="273"/>
      <c r="AK228" s="275"/>
    </row>
    <row r="229" spans="1:37" s="42" customFormat="1" ht="13.5" customHeight="1" x14ac:dyDescent="0.4">
      <c r="A229" s="128"/>
      <c r="B229" s="596"/>
      <c r="C229" s="596"/>
      <c r="D229" s="337"/>
      <c r="E229" s="343"/>
      <c r="F229" s="268"/>
      <c r="G229" s="268"/>
      <c r="H229" s="268"/>
      <c r="I229" s="268"/>
      <c r="J229" s="268"/>
      <c r="K229" s="268"/>
      <c r="L229" s="268"/>
      <c r="M229" s="268"/>
      <c r="N229" s="268"/>
      <c r="O229" s="268"/>
      <c r="P229" s="268"/>
      <c r="Q229" s="268"/>
      <c r="R229" s="268"/>
      <c r="S229" s="268"/>
      <c r="T229" s="268"/>
      <c r="U229" s="268"/>
      <c r="V229" s="268"/>
      <c r="W229" s="268"/>
      <c r="X229" s="268"/>
      <c r="Y229" s="268"/>
      <c r="Z229" s="268"/>
      <c r="AA229" s="272"/>
      <c r="AB229" s="273"/>
      <c r="AC229" s="273"/>
      <c r="AD229" s="545"/>
      <c r="AE229" s="273"/>
      <c r="AF229" s="273"/>
      <c r="AG229" s="273"/>
      <c r="AH229" s="273"/>
      <c r="AI229" s="273"/>
      <c r="AJ229" s="273"/>
      <c r="AK229" s="275"/>
    </row>
    <row r="230" spans="1:37" s="42" customFormat="1" ht="13.5" customHeight="1" x14ac:dyDescent="0.4">
      <c r="A230" s="128"/>
      <c r="B230" s="596"/>
      <c r="C230" s="596"/>
      <c r="D230" s="337"/>
      <c r="E230" s="343"/>
      <c r="F230" s="268"/>
      <c r="G230" s="268"/>
      <c r="H230" s="268"/>
      <c r="I230" s="268"/>
      <c r="J230" s="268"/>
      <c r="K230" s="268"/>
      <c r="L230" s="268"/>
      <c r="M230" s="268"/>
      <c r="N230" s="268"/>
      <c r="O230" s="268"/>
      <c r="P230" s="268"/>
      <c r="Q230" s="268"/>
      <c r="R230" s="268"/>
      <c r="S230" s="268"/>
      <c r="T230" s="268"/>
      <c r="U230" s="268"/>
      <c r="V230" s="268"/>
      <c r="W230" s="268"/>
      <c r="X230" s="268"/>
      <c r="Y230" s="268"/>
      <c r="Z230" s="268"/>
      <c r="AA230" s="272"/>
      <c r="AB230" s="273"/>
      <c r="AC230" s="273"/>
      <c r="AD230" s="545"/>
      <c r="AE230" s="273"/>
      <c r="AF230" s="273"/>
      <c r="AG230" s="273"/>
      <c r="AH230" s="273"/>
      <c r="AI230" s="273"/>
      <c r="AJ230" s="273"/>
      <c r="AK230" s="275"/>
    </row>
    <row r="231" spans="1:37" s="42" customFormat="1" ht="13.5" customHeight="1" x14ac:dyDescent="0.4">
      <c r="A231" s="128"/>
      <c r="B231" s="596"/>
      <c r="C231" s="596"/>
      <c r="D231" s="337"/>
      <c r="E231" s="343"/>
      <c r="F231" s="268"/>
      <c r="G231" s="268"/>
      <c r="H231" s="268"/>
      <c r="I231" s="268"/>
      <c r="J231" s="268"/>
      <c r="K231" s="268"/>
      <c r="L231" s="268"/>
      <c r="M231" s="268"/>
      <c r="N231" s="268"/>
      <c r="O231" s="268"/>
      <c r="P231" s="268"/>
      <c r="Q231" s="268"/>
      <c r="R231" s="268"/>
      <c r="S231" s="268"/>
      <c r="T231" s="268"/>
      <c r="U231" s="268"/>
      <c r="V231" s="268"/>
      <c r="W231" s="268"/>
      <c r="X231" s="268"/>
      <c r="Y231" s="268"/>
      <c r="Z231" s="268"/>
      <c r="AA231" s="272"/>
      <c r="AB231" s="273"/>
      <c r="AC231" s="273"/>
      <c r="AD231" s="545"/>
      <c r="AE231" s="273"/>
      <c r="AF231" s="273"/>
      <c r="AG231" s="273"/>
      <c r="AH231" s="273"/>
      <c r="AI231" s="273"/>
      <c r="AJ231" s="273"/>
      <c r="AK231" s="275"/>
    </row>
    <row r="232" spans="1:37" s="42" customFormat="1" ht="13.5" customHeight="1" x14ac:dyDescent="0.4">
      <c r="A232" s="128"/>
      <c r="B232" s="596"/>
      <c r="C232" s="596"/>
      <c r="D232" s="337"/>
      <c r="E232" s="343"/>
      <c r="F232" s="268"/>
      <c r="G232" s="268"/>
      <c r="H232" s="268"/>
      <c r="I232" s="268"/>
      <c r="J232" s="268"/>
      <c r="K232" s="268"/>
      <c r="L232" s="268"/>
      <c r="M232" s="268"/>
      <c r="N232" s="268"/>
      <c r="O232" s="268"/>
      <c r="P232" s="268"/>
      <c r="Q232" s="268"/>
      <c r="R232" s="268"/>
      <c r="S232" s="268"/>
      <c r="T232" s="268"/>
      <c r="U232" s="268"/>
      <c r="V232" s="268"/>
      <c r="W232" s="268"/>
      <c r="X232" s="268"/>
      <c r="Y232" s="268"/>
      <c r="Z232" s="268"/>
      <c r="AA232" s="272"/>
      <c r="AB232" s="273"/>
      <c r="AC232" s="273"/>
      <c r="AD232" s="545"/>
      <c r="AE232" s="273"/>
      <c r="AF232" s="273"/>
      <c r="AG232" s="273"/>
      <c r="AH232" s="273"/>
      <c r="AI232" s="273"/>
      <c r="AJ232" s="273"/>
      <c r="AK232" s="275"/>
    </row>
    <row r="233" spans="1:37" s="42" customFormat="1" ht="13.5" customHeight="1" x14ac:dyDescent="0.4">
      <c r="A233" s="128"/>
      <c r="B233" s="596"/>
      <c r="C233" s="596"/>
      <c r="D233" s="337"/>
      <c r="E233" s="343"/>
      <c r="F233" s="268"/>
      <c r="G233" s="268"/>
      <c r="H233" s="268"/>
      <c r="I233" s="268"/>
      <c r="J233" s="268"/>
      <c r="K233" s="268"/>
      <c r="L233" s="268"/>
      <c r="M233" s="268"/>
      <c r="N233" s="268"/>
      <c r="O233" s="268"/>
      <c r="P233" s="268"/>
      <c r="Q233" s="268"/>
      <c r="R233" s="268"/>
      <c r="S233" s="268"/>
      <c r="T233" s="268"/>
      <c r="U233" s="268"/>
      <c r="V233" s="268"/>
      <c r="W233" s="268"/>
      <c r="X233" s="268"/>
      <c r="Y233" s="268"/>
      <c r="Z233" s="268"/>
      <c r="AA233" s="272"/>
      <c r="AB233" s="273"/>
      <c r="AC233" s="273"/>
      <c r="AD233" s="545"/>
      <c r="AE233" s="273"/>
      <c r="AF233" s="273"/>
      <c r="AG233" s="273"/>
      <c r="AH233" s="273"/>
      <c r="AI233" s="273"/>
      <c r="AJ233" s="273"/>
      <c r="AK233" s="275"/>
    </row>
    <row r="234" spans="1:37" s="42" customFormat="1" ht="13.5" customHeight="1" x14ac:dyDescent="0.4">
      <c r="A234" s="128"/>
      <c r="B234" s="596"/>
      <c r="C234" s="596"/>
      <c r="D234" s="337"/>
      <c r="E234" s="343"/>
      <c r="F234" s="268"/>
      <c r="G234" s="268"/>
      <c r="H234" s="268"/>
      <c r="I234" s="268"/>
      <c r="J234" s="268"/>
      <c r="K234" s="268"/>
      <c r="L234" s="268"/>
      <c r="M234" s="268"/>
      <c r="N234" s="268"/>
      <c r="O234" s="268"/>
      <c r="P234" s="268"/>
      <c r="Q234" s="268"/>
      <c r="R234" s="268"/>
      <c r="S234" s="268"/>
      <c r="T234" s="268"/>
      <c r="U234" s="268"/>
      <c r="V234" s="268"/>
      <c r="W234" s="268"/>
      <c r="X234" s="268"/>
      <c r="Y234" s="268"/>
      <c r="Z234" s="268"/>
      <c r="AA234" s="272"/>
      <c r="AB234" s="273"/>
      <c r="AC234" s="273"/>
      <c r="AD234" s="545"/>
      <c r="AE234" s="273"/>
      <c r="AF234" s="273"/>
      <c r="AG234" s="273"/>
      <c r="AH234" s="273"/>
      <c r="AI234" s="273"/>
      <c r="AJ234" s="273"/>
      <c r="AK234" s="275"/>
    </row>
    <row r="235" spans="1:37" s="42" customFormat="1" ht="13.5" customHeight="1" x14ac:dyDescent="0.4">
      <c r="A235" s="128"/>
      <c r="B235" s="596"/>
      <c r="C235" s="596"/>
      <c r="D235" s="337"/>
      <c r="E235" s="343"/>
      <c r="F235" s="268"/>
      <c r="G235" s="268"/>
      <c r="H235" s="268"/>
      <c r="I235" s="268"/>
      <c r="J235" s="268"/>
      <c r="K235" s="268"/>
      <c r="L235" s="268"/>
      <c r="M235" s="268"/>
      <c r="N235" s="268"/>
      <c r="O235" s="268"/>
      <c r="P235" s="268"/>
      <c r="Q235" s="268"/>
      <c r="R235" s="268"/>
      <c r="S235" s="268"/>
      <c r="T235" s="268"/>
      <c r="U235" s="268"/>
      <c r="V235" s="268"/>
      <c r="W235" s="268"/>
      <c r="X235" s="268"/>
      <c r="Y235" s="268"/>
      <c r="Z235" s="268"/>
      <c r="AA235" s="272"/>
      <c r="AB235" s="273"/>
      <c r="AC235" s="273"/>
      <c r="AD235" s="545"/>
      <c r="AE235" s="273"/>
      <c r="AF235" s="273"/>
      <c r="AG235" s="273"/>
      <c r="AH235" s="273"/>
      <c r="AI235" s="273"/>
      <c r="AJ235" s="273"/>
      <c r="AK235" s="275"/>
    </row>
    <row r="236" spans="1:37" s="42" customFormat="1" ht="13.5" customHeight="1" x14ac:dyDescent="0.4">
      <c r="A236" s="128"/>
      <c r="B236" s="596"/>
      <c r="C236" s="596"/>
      <c r="D236" s="337"/>
      <c r="E236" s="343"/>
      <c r="F236" s="268"/>
      <c r="G236" s="268"/>
      <c r="H236" s="268"/>
      <c r="I236" s="268"/>
      <c r="J236" s="268"/>
      <c r="K236" s="268"/>
      <c r="L236" s="268"/>
      <c r="M236" s="268"/>
      <c r="N236" s="268"/>
      <c r="O236" s="268"/>
      <c r="P236" s="268"/>
      <c r="Q236" s="268"/>
      <c r="R236" s="268"/>
      <c r="S236" s="268"/>
      <c r="T236" s="268"/>
      <c r="U236" s="268"/>
      <c r="V236" s="268"/>
      <c r="W236" s="268"/>
      <c r="X236" s="268"/>
      <c r="Y236" s="268"/>
      <c r="Z236" s="268"/>
      <c r="AA236" s="272"/>
      <c r="AB236" s="273"/>
      <c r="AC236" s="273"/>
      <c r="AD236" s="545"/>
      <c r="AE236" s="273"/>
      <c r="AF236" s="273"/>
      <c r="AG236" s="273"/>
      <c r="AH236" s="273"/>
      <c r="AI236" s="273"/>
      <c r="AJ236" s="273"/>
      <c r="AK236" s="275"/>
    </row>
    <row r="237" spans="1:37" s="42" customFormat="1" ht="13.5" customHeight="1" x14ac:dyDescent="0.4">
      <c r="A237" s="128"/>
      <c r="B237" s="596"/>
      <c r="C237" s="596"/>
      <c r="D237" s="337"/>
      <c r="E237" s="343"/>
      <c r="F237" s="268"/>
      <c r="G237" s="268"/>
      <c r="H237" s="268"/>
      <c r="I237" s="268"/>
      <c r="J237" s="268"/>
      <c r="K237" s="268"/>
      <c r="L237" s="268"/>
      <c r="M237" s="268"/>
      <c r="N237" s="268"/>
      <c r="O237" s="268"/>
      <c r="P237" s="268"/>
      <c r="Q237" s="268"/>
      <c r="R237" s="268"/>
      <c r="S237" s="268"/>
      <c r="T237" s="268"/>
      <c r="U237" s="268"/>
      <c r="V237" s="268"/>
      <c r="W237" s="268"/>
      <c r="X237" s="268"/>
      <c r="Y237" s="268"/>
      <c r="Z237" s="268"/>
      <c r="AA237" s="272"/>
      <c r="AB237" s="273"/>
      <c r="AC237" s="273"/>
      <c r="AD237" s="545"/>
      <c r="AE237" s="273"/>
      <c r="AF237" s="273"/>
      <c r="AG237" s="273"/>
      <c r="AH237" s="273"/>
      <c r="AI237" s="273"/>
      <c r="AJ237" s="273"/>
      <c r="AK237" s="275"/>
    </row>
    <row r="238" spans="1:37" s="42" customFormat="1" ht="13.5" customHeight="1" x14ac:dyDescent="0.4">
      <c r="A238" s="128"/>
      <c r="B238" s="596"/>
      <c r="C238" s="596"/>
      <c r="D238" s="337"/>
      <c r="E238" s="343"/>
      <c r="F238" s="268"/>
      <c r="G238" s="268"/>
      <c r="H238" s="268"/>
      <c r="I238" s="268"/>
      <c r="J238" s="268"/>
      <c r="K238" s="268"/>
      <c r="L238" s="268"/>
      <c r="M238" s="268"/>
      <c r="N238" s="268"/>
      <c r="O238" s="268"/>
      <c r="P238" s="268"/>
      <c r="Q238" s="268"/>
      <c r="R238" s="268"/>
      <c r="S238" s="268"/>
      <c r="T238" s="268"/>
      <c r="U238" s="268"/>
      <c r="V238" s="268"/>
      <c r="W238" s="268"/>
      <c r="X238" s="268"/>
      <c r="Y238" s="268"/>
      <c r="Z238" s="268"/>
      <c r="AA238" s="272"/>
      <c r="AB238" s="273"/>
      <c r="AC238" s="273"/>
      <c r="AD238" s="545"/>
      <c r="AE238" s="273"/>
      <c r="AF238" s="273"/>
      <c r="AG238" s="273"/>
      <c r="AH238" s="273"/>
      <c r="AI238" s="273"/>
      <c r="AJ238" s="273"/>
      <c r="AK238" s="275"/>
    </row>
    <row r="239" spans="1:37" s="42" customFormat="1" ht="13.5" customHeight="1" x14ac:dyDescent="0.4">
      <c r="A239" s="128"/>
      <c r="B239" s="596"/>
      <c r="C239" s="596"/>
      <c r="D239" s="337"/>
      <c r="E239" s="343"/>
      <c r="F239" s="268"/>
      <c r="G239" s="268"/>
      <c r="H239" s="268"/>
      <c r="I239" s="268"/>
      <c r="J239" s="268"/>
      <c r="K239" s="268"/>
      <c r="L239" s="268"/>
      <c r="M239" s="268"/>
      <c r="N239" s="268"/>
      <c r="O239" s="268"/>
      <c r="P239" s="268"/>
      <c r="Q239" s="268"/>
      <c r="R239" s="268"/>
      <c r="S239" s="268"/>
      <c r="T239" s="268"/>
      <c r="U239" s="268"/>
      <c r="V239" s="268"/>
      <c r="W239" s="268"/>
      <c r="X239" s="268"/>
      <c r="Y239" s="268"/>
      <c r="Z239" s="268"/>
      <c r="AA239" s="272"/>
      <c r="AB239" s="273"/>
      <c r="AC239" s="273"/>
      <c r="AD239" s="545"/>
      <c r="AE239" s="273"/>
      <c r="AF239" s="273"/>
      <c r="AG239" s="273"/>
      <c r="AH239" s="273"/>
      <c r="AI239" s="273"/>
      <c r="AJ239" s="273"/>
      <c r="AK239" s="275"/>
    </row>
    <row r="240" spans="1:37" s="42" customFormat="1" ht="13.5" customHeight="1" x14ac:dyDescent="0.4">
      <c r="A240" s="128"/>
      <c r="B240" s="596"/>
      <c r="C240" s="596"/>
      <c r="D240" s="337"/>
      <c r="E240" s="343"/>
      <c r="F240" s="268"/>
      <c r="G240" s="268"/>
      <c r="H240" s="268"/>
      <c r="I240" s="268"/>
      <c r="J240" s="268"/>
      <c r="K240" s="268"/>
      <c r="L240" s="268"/>
      <c r="M240" s="268"/>
      <c r="N240" s="268"/>
      <c r="O240" s="268"/>
      <c r="P240" s="268"/>
      <c r="Q240" s="268"/>
      <c r="R240" s="268"/>
      <c r="S240" s="268"/>
      <c r="T240" s="268"/>
      <c r="U240" s="268"/>
      <c r="V240" s="268"/>
      <c r="W240" s="268"/>
      <c r="X240" s="268"/>
      <c r="Y240" s="268"/>
      <c r="Z240" s="268"/>
      <c r="AA240" s="272"/>
      <c r="AB240" s="273"/>
      <c r="AC240" s="273"/>
      <c r="AD240" s="545"/>
      <c r="AE240" s="273"/>
      <c r="AF240" s="273"/>
      <c r="AG240" s="273"/>
      <c r="AH240" s="273"/>
      <c r="AI240" s="273"/>
      <c r="AJ240" s="273"/>
      <c r="AK240" s="275"/>
    </row>
    <row r="241" spans="1:57" s="42" customFormat="1" ht="13.5" customHeight="1" x14ac:dyDescent="0.4">
      <c r="A241" s="128"/>
      <c r="B241" s="596"/>
      <c r="C241" s="596"/>
      <c r="D241" s="337"/>
      <c r="E241" s="343"/>
      <c r="F241" s="268"/>
      <c r="G241" s="268"/>
      <c r="H241" s="268"/>
      <c r="I241" s="268"/>
      <c r="J241" s="268"/>
      <c r="K241" s="268"/>
      <c r="L241" s="268"/>
      <c r="M241" s="268"/>
      <c r="N241" s="268"/>
      <c r="O241" s="268"/>
      <c r="P241" s="268"/>
      <c r="Q241" s="268"/>
      <c r="R241" s="268"/>
      <c r="S241" s="268"/>
      <c r="T241" s="268"/>
      <c r="U241" s="268"/>
      <c r="V241" s="268"/>
      <c r="W241" s="268"/>
      <c r="X241" s="268"/>
      <c r="Y241" s="268"/>
      <c r="Z241" s="268"/>
      <c r="AA241" s="272"/>
      <c r="AB241" s="273"/>
      <c r="AC241" s="273"/>
      <c r="AD241" s="545"/>
      <c r="AE241" s="273"/>
      <c r="AF241" s="273"/>
      <c r="AG241" s="273"/>
      <c r="AH241" s="273"/>
      <c r="AI241" s="273"/>
      <c r="AJ241" s="273"/>
      <c r="AK241" s="275"/>
    </row>
    <row r="242" spans="1:57" s="52" customFormat="1" ht="82.5" customHeight="1" x14ac:dyDescent="0.4">
      <c r="A242" s="597"/>
      <c r="B242" s="597"/>
      <c r="C242" s="597"/>
      <c r="E242" s="52" t="s">
        <v>13</v>
      </c>
      <c r="F242" s="200"/>
      <c r="AD242" s="548"/>
      <c r="AG242" s="52" t="s">
        <v>186</v>
      </c>
    </row>
    <row r="243" spans="1:57" s="42" customFormat="1" x14ac:dyDescent="0.4">
      <c r="A243" s="358"/>
      <c r="B243" s="358"/>
      <c r="C243" s="358"/>
      <c r="D243" s="337" t="s">
        <v>48</v>
      </c>
      <c r="AD243" s="542"/>
    </row>
    <row r="244" spans="1:57" s="42" customFormat="1" ht="33.75" customHeight="1" x14ac:dyDescent="0.4">
      <c r="A244" s="358"/>
      <c r="B244" s="358"/>
      <c r="C244" s="358"/>
      <c r="D244" s="337" t="s">
        <v>48</v>
      </c>
      <c r="E244" s="573"/>
      <c r="F244" s="1163" t="str">
        <f>$F$4</f>
        <v>SÖGULEG LOSUN</v>
      </c>
      <c r="G244" s="1164"/>
      <c r="H244" s="1164"/>
      <c r="I244" s="1164"/>
      <c r="J244" s="1164"/>
      <c r="K244" s="1164"/>
      <c r="L244" s="1164"/>
      <c r="M244" s="1164"/>
      <c r="N244" s="1164"/>
      <c r="O244" s="1164"/>
      <c r="P244" s="1164"/>
      <c r="Q244" s="1175"/>
      <c r="R244" s="1176" t="str">
        <f>$R$4</f>
        <v>FRAMREIKNUÐ LOSUN</v>
      </c>
      <c r="S244" s="1177"/>
      <c r="T244" s="1177"/>
      <c r="U244" s="1177"/>
      <c r="V244" s="1177"/>
      <c r="W244" s="1177"/>
      <c r="X244" s="1177"/>
      <c r="Y244" s="1177"/>
      <c r="Z244" s="1177"/>
      <c r="AA244" s="1177"/>
      <c r="AB244" s="1177"/>
      <c r="AC244" s="1177"/>
      <c r="AD244" s="542"/>
      <c r="AG244" s="1162"/>
      <c r="AH244" s="1163" t="s">
        <v>174</v>
      </c>
      <c r="AI244" s="1164"/>
      <c r="AJ244" s="1164"/>
      <c r="AK244" s="1164"/>
      <c r="AL244" s="1164"/>
      <c r="AM244" s="1164"/>
      <c r="AN244" s="1164"/>
      <c r="AO244" s="1164"/>
      <c r="AP244" s="1164"/>
      <c r="AQ244" s="1164"/>
      <c r="AR244" s="1164"/>
      <c r="AS244" s="1164"/>
      <c r="AT244" s="1176" t="s">
        <v>426</v>
      </c>
      <c r="AU244" s="1177"/>
      <c r="AV244" s="1177"/>
      <c r="AW244" s="1177"/>
      <c r="AX244" s="1177"/>
      <c r="AY244" s="1177"/>
      <c r="AZ244" s="1177"/>
      <c r="BA244" s="1177"/>
      <c r="BB244" s="1177"/>
      <c r="BC244" s="1177"/>
      <c r="BD244" s="1177"/>
      <c r="BE244" s="1177"/>
    </row>
    <row r="245" spans="1:57" s="42" customFormat="1" ht="33.75" customHeight="1" x14ac:dyDescent="0.4">
      <c r="A245" s="358"/>
      <c r="B245" s="358"/>
      <c r="C245" s="358"/>
      <c r="D245" s="337"/>
      <c r="E245" s="574"/>
      <c r="F245" s="1178" t="str">
        <f>$F$5</f>
        <v>Losun árið 2023 í samanburði við losun fyrri ára</v>
      </c>
      <c r="G245" s="1179"/>
      <c r="H245" s="1179"/>
      <c r="I245" s="1179"/>
      <c r="J245" s="1179"/>
      <c r="K245" s="1179"/>
      <c r="L245" s="1179"/>
      <c r="M245" s="1179"/>
      <c r="N245" s="1179"/>
      <c r="O245" s="1179"/>
      <c r="P245" s="1179"/>
      <c r="Q245" s="1180"/>
      <c r="R245" s="1181" t="str">
        <f>$R$5</f>
        <v>Sviðsmynd með núgildandi aðgerðum</v>
      </c>
      <c r="S245" s="1182"/>
      <c r="T245" s="1182"/>
      <c r="U245" s="1182"/>
      <c r="V245" s="1182"/>
      <c r="W245" s="1183"/>
      <c r="X245" s="1181" t="str">
        <f>$X$5</f>
        <v>Sviðsmynd með viðbótaraðgerðum</v>
      </c>
      <c r="Y245" s="1182"/>
      <c r="Z245" s="1182"/>
      <c r="AA245" s="1182"/>
      <c r="AB245" s="1182"/>
      <c r="AC245" s="1182"/>
      <c r="AD245" s="542"/>
      <c r="AG245" s="1162"/>
      <c r="AH245" s="1163" t="str">
        <f>$AH$5</f>
        <v>Emissions in 2023 compared to emissions in previous years</v>
      </c>
      <c r="AI245" s="1164"/>
      <c r="AJ245" s="1164"/>
      <c r="AK245" s="1164"/>
      <c r="AL245" s="1164"/>
      <c r="AM245" s="1164"/>
      <c r="AN245" s="1164"/>
      <c r="AO245" s="1164"/>
      <c r="AP245" s="1164"/>
      <c r="AQ245" s="1164"/>
      <c r="AR245" s="1164"/>
      <c r="AS245" s="1164"/>
      <c r="AT245" s="1181" t="str">
        <f>$AT$5</f>
        <v>Scenario: With Existing Measures</v>
      </c>
      <c r="AU245" s="1182"/>
      <c r="AV245" s="1182"/>
      <c r="AW245" s="1182"/>
      <c r="AX245" s="1182"/>
      <c r="AY245" s="1183"/>
      <c r="AZ245" s="1181" t="str">
        <f>$AZ$5</f>
        <v>Scenario: With Additional Measures</v>
      </c>
      <c r="BA245" s="1182"/>
      <c r="BB245" s="1182"/>
      <c r="BC245" s="1182"/>
      <c r="BD245" s="1182"/>
      <c r="BE245" s="1182"/>
    </row>
    <row r="246" spans="1:57" s="42" customFormat="1" ht="29.1" customHeight="1" x14ac:dyDescent="0.4">
      <c r="A246" s="358"/>
      <c r="B246" s="358"/>
      <c r="C246" s="358"/>
      <c r="D246" s="337" t="s">
        <v>48</v>
      </c>
      <c r="E246" s="573"/>
      <c r="F246" s="1027" t="str">
        <f>$F$6</f>
        <v>Losun 2023</v>
      </c>
      <c r="G246" s="1028"/>
      <c r="H246" s="1029"/>
      <c r="I246" s="1027" t="str">
        <f>$I$6</f>
        <v>Breyting frá 2022</v>
      </c>
      <c r="J246" s="1028"/>
      <c r="K246" s="1029"/>
      <c r="L246" s="1027" t="str">
        <f>$L$6</f>
        <v>Breyting frá 2005</v>
      </c>
      <c r="M246" s="1028"/>
      <c r="N246" s="1029"/>
      <c r="O246" s="1027" t="str">
        <f>$O$6</f>
        <v>Breyting frá 1990</v>
      </c>
      <c r="P246" s="1028"/>
      <c r="Q246" s="1029"/>
      <c r="R246" s="1171" t="str">
        <f>$R$6</f>
        <v>Breyting milli
1990 og 2055</v>
      </c>
      <c r="S246" s="1172"/>
      <c r="T246" s="1173"/>
      <c r="U246" s="1171" t="str">
        <f>$U$6</f>
        <v>Breyting milli
2005 og 2030</v>
      </c>
      <c r="V246" s="1172"/>
      <c r="W246" s="1173"/>
      <c r="X246" s="1171" t="str">
        <f>$X$6</f>
        <v>Breyting milli
1990 og 2055</v>
      </c>
      <c r="Y246" s="1172"/>
      <c r="Z246" s="1173"/>
      <c r="AA246" s="1171" t="str">
        <f>$AA$6</f>
        <v>Breyting milli
2005 og 2030</v>
      </c>
      <c r="AB246" s="1172"/>
      <c r="AC246" s="1172"/>
      <c r="AD246" s="542"/>
      <c r="AG246" s="1162"/>
      <c r="AH246" s="1027" t="str">
        <f>$AH$6</f>
        <v>Emissions in 2023</v>
      </c>
      <c r="AI246" s="1028"/>
      <c r="AJ246" s="1029"/>
      <c r="AK246" s="1028" t="str">
        <f>$AK$6</f>
        <v>Change from 2022</v>
      </c>
      <c r="AL246" s="1028"/>
      <c r="AM246" s="1029"/>
      <c r="AN246" s="1028" t="str">
        <f>$AN$6</f>
        <v>Change from 2005</v>
      </c>
      <c r="AO246" s="1028"/>
      <c r="AP246" s="1029"/>
      <c r="AQ246" s="1027" t="str">
        <f>$AQ$6</f>
        <v>Change from 1990</v>
      </c>
      <c r="AR246" s="1028"/>
      <c r="AS246" s="1028"/>
      <c r="AT246" s="1171" t="str">
        <f>$AT$6</f>
        <v>Change between 1990 and 2055</v>
      </c>
      <c r="AU246" s="1172"/>
      <c r="AV246" s="1173"/>
      <c r="AW246" s="1171" t="str">
        <f>$AW$6</f>
        <v>Change between 2005 and 2030</v>
      </c>
      <c r="AX246" s="1172"/>
      <c r="AY246" s="1172"/>
      <c r="AZ246" s="1171" t="str">
        <f>$AT$6</f>
        <v>Change between 1990 and 2055</v>
      </c>
      <c r="BA246" s="1172"/>
      <c r="BB246" s="1173"/>
      <c r="BC246" s="1171" t="str">
        <f>$AW$6</f>
        <v>Change between 2005 and 2030</v>
      </c>
      <c r="BD246" s="1172"/>
      <c r="BE246" s="1172"/>
    </row>
    <row r="247" spans="1:57" ht="24" customHeight="1" x14ac:dyDescent="0.4">
      <c r="A247" s="358"/>
      <c r="D247" s="283" t="s">
        <v>48</v>
      </c>
      <c r="E247" s="573"/>
      <c r="F247" s="1030" t="str">
        <f>$F$7</f>
        <v>Þús. tonn CO₂-íg.</v>
      </c>
      <c r="G247" s="1031"/>
      <c r="H247" s="579" t="s">
        <v>4</v>
      </c>
      <c r="I247" s="1030" t="str">
        <f>$F$7</f>
        <v>Þús. tonn CO₂-íg.</v>
      </c>
      <c r="J247" s="1031"/>
      <c r="K247" s="579" t="s">
        <v>4</v>
      </c>
      <c r="L247" s="1030" t="str">
        <f>$F$7</f>
        <v>Þús. tonn CO₂-íg.</v>
      </c>
      <c r="M247" s="1031"/>
      <c r="N247" s="579" t="s">
        <v>4</v>
      </c>
      <c r="O247" s="1030" t="str">
        <f>$F$7</f>
        <v>Þús. tonn CO₂-íg.</v>
      </c>
      <c r="P247" s="1031"/>
      <c r="Q247" s="579" t="s">
        <v>4</v>
      </c>
      <c r="R247" s="1174" t="str">
        <f>$F$7</f>
        <v>Þús. tonn CO₂-íg.</v>
      </c>
      <c r="S247" s="1174"/>
      <c r="T247" s="581" t="s">
        <v>4</v>
      </c>
      <c r="U247" s="1174" t="str">
        <f>$F$7</f>
        <v>Þús. tonn CO₂-íg.</v>
      </c>
      <c r="V247" s="1174"/>
      <c r="W247" s="581" t="s">
        <v>4</v>
      </c>
      <c r="X247" s="1174" t="str">
        <f>$F$7</f>
        <v>Þús. tonn CO₂-íg.</v>
      </c>
      <c r="Y247" s="1174"/>
      <c r="Z247" s="581" t="s">
        <v>4</v>
      </c>
      <c r="AA247" s="1174" t="str">
        <f>$F$7</f>
        <v>Þús. tonn CO₂-íg.</v>
      </c>
      <c r="AB247" s="1174"/>
      <c r="AC247" s="580" t="s">
        <v>4</v>
      </c>
      <c r="AG247" s="1162"/>
      <c r="AH247" s="1031" t="s">
        <v>306</v>
      </c>
      <c r="AI247" s="1031"/>
      <c r="AJ247" s="579" t="s">
        <v>4</v>
      </c>
      <c r="AK247" s="1031" t="s">
        <v>306</v>
      </c>
      <c r="AL247" s="1031"/>
      <c r="AM247" s="579" t="s">
        <v>4</v>
      </c>
      <c r="AN247" s="1031" t="s">
        <v>306</v>
      </c>
      <c r="AO247" s="1031"/>
      <c r="AP247" s="579" t="s">
        <v>4</v>
      </c>
      <c r="AQ247" s="1031" t="s">
        <v>306</v>
      </c>
      <c r="AR247" s="1031"/>
      <c r="AS247" s="579" t="s">
        <v>4</v>
      </c>
      <c r="AT247" s="1174" t="s">
        <v>306</v>
      </c>
      <c r="AU247" s="1174"/>
      <c r="AV247" s="581" t="s">
        <v>4</v>
      </c>
      <c r="AW247" s="1174" t="s">
        <v>306</v>
      </c>
      <c r="AX247" s="1174"/>
      <c r="AY247" s="581" t="s">
        <v>4</v>
      </c>
      <c r="AZ247" s="1174" t="s">
        <v>306</v>
      </c>
      <c r="BA247" s="1174"/>
      <c r="BB247" s="581" t="s">
        <v>4</v>
      </c>
      <c r="BC247" s="1174" t="s">
        <v>306</v>
      </c>
      <c r="BD247" s="1174"/>
      <c r="BE247" s="580" t="s">
        <v>4</v>
      </c>
    </row>
    <row r="248" spans="1:57" s="42" customFormat="1" ht="21" customHeight="1" x14ac:dyDescent="0.4">
      <c r="A248" s="51" t="s">
        <v>50</v>
      </c>
      <c r="B248" s="591" t="s">
        <v>345</v>
      </c>
      <c r="C248" s="591" t="s">
        <v>351</v>
      </c>
      <c r="D248" s="337" t="s">
        <v>48</v>
      </c>
      <c r="E248" s="360" t="str">
        <f>'Talnagögn | Numerical Data'!$D$70</f>
        <v>Fiskiskip</v>
      </c>
      <c r="F248" s="990" cm="1">
        <f t="array" ref="F248">INDEX('Talnagögn | Numerical Data'!$1:$1048576, _xlfn.XMATCH($A248,'Talnagögn | Numerical Data'!$A:$A), _xlfn.XMATCH($A$2,'Talnagögn | Numerical Data'!$1:$1))</f>
        <v>485.3352147538011</v>
      </c>
      <c r="G248" s="991"/>
      <c r="H248" s="290">
        <f>F248/$F$256</f>
        <v>0.27350604189348582</v>
      </c>
      <c r="I248" s="1019" cm="1">
        <f t="array" ref="I248">INDEX('Talnagögn | Numerical Data'!$1:$1048576, _xlfn.XMATCH($A248,'Talnagögn | Numerical Data'!$A:$A), _xlfn.XMATCH($A$2,'Talnagögn | Numerical Data'!$1:$1))-INDEX('Talnagögn | Numerical Data'!$1:$1048576, _xlfn.XMATCH($A248,'Talnagögn | Numerical Data'!$A:$A), _xlfn.XMATCH($B$4,'Talnagögn | Numerical Data'!$1:$1))</f>
        <v>4.8347753176444712</v>
      </c>
      <c r="J248" s="1020"/>
      <c r="K248" s="288" cm="1">
        <f t="array" ref="K248">INDEX('Talnagögn | Numerical Data'!$1:$1048576, _xlfn.XMATCH($A248,'Talnagögn | Numerical Data'!$A:$A), _xlfn.XMATCH($A$2,'Talnagögn | Numerical Data'!$1:$1))/INDEX('Talnagögn | Numerical Data'!$1:$1048576, _xlfn.XMATCH($A248,'Talnagögn | Numerical Data'!$A:$A), _xlfn.XMATCH($B$4,'Talnagögn | Numerical Data'!$1:$1))-1</f>
        <v>1.0061958160366702E-2</v>
      </c>
      <c r="L248" s="1008" cm="1">
        <f t="array" ref="L248">INDEX('Talnagögn | Numerical Data'!$1:$1048576, _xlfn.XMATCH($A248,'Talnagögn | Numerical Data'!$A:$A), _xlfn.XMATCH($A$2,'Talnagögn | Numerical Data'!$1:$1))-INDEX('Talnagögn | Numerical Data'!$1:$1048576, _xlfn.XMATCH($A248,'Talnagögn | Numerical Data'!$A:$A), _xlfn.XMATCH($B$3,'Talnagögn | Numerical Data'!$1:$1))</f>
        <v>-256.94058220377826</v>
      </c>
      <c r="M248" s="1009"/>
      <c r="N248" s="292" cm="1">
        <f t="array" ref="N248">INDEX('Talnagögn | Numerical Data'!$1:$1048576, _xlfn.XMATCH($A248,'Talnagögn | Numerical Data'!$A:$A), _xlfn.XMATCH($A$2,'Talnagögn | Numerical Data'!$1:$1))/INDEX('Talnagögn | Numerical Data'!$1:$1048576, _xlfn.XMATCH($A248,'Talnagögn | Numerical Data'!$A:$A), _xlfn.XMATCH($B$3,'Talnagögn | Numerical Data'!$1:$1))-1</f>
        <v>-0.34615244529987321</v>
      </c>
      <c r="O248" s="990" cm="1">
        <f t="array" ref="O248">INDEX('Talnagögn | Numerical Data'!$1:$1048576, _xlfn.XMATCH($A248,'Talnagögn | Numerical Data'!$A:$A), _xlfn.XMATCH($A$2,'Talnagögn | Numerical Data'!$1:$1))-INDEX('Talnagögn | Numerical Data'!$1:$1048576, _xlfn.XMATCH($A248,'Talnagögn | Numerical Data'!$A:$A), _xlfn.XMATCH($B$2,'Talnagögn | Numerical Data'!$1:$1))</f>
        <v>-275.10222240317694</v>
      </c>
      <c r="P248" s="991"/>
      <c r="Q248" s="315" cm="1">
        <f t="array" ref="Q248">INDEX('Talnagögn | Numerical Data'!$1:$1048576, _xlfn.XMATCH($A248,'Talnagögn | Numerical Data'!$A:$A), _xlfn.XMATCH($A$2,'Talnagögn | Numerical Data'!$1:$1))/INDEX('Talnagögn | Numerical Data'!$1:$1048576, _xlfn.XMATCH($A248,'Talnagögn | Numerical Data'!$A:$A), _xlfn.XMATCH($B$2,'Talnagögn | Numerical Data'!$1:$1))-1</f>
        <v>-0.36176838351316898</v>
      </c>
      <c r="R248" s="989" cm="1">
        <f t="array" ref="R248">INDEX('Talnagögn | Numerical Data'!$1:$1048576,_xlfn.XMATCH($B248,'Talnagögn | Numerical Data'!$B:$B),_xlfn.XMATCH($B$6,'Talnagögn | Numerical Data'!$1:$1))-INDEX('Talnagögn | Numerical Data'!$1:$1048576,_xlfn.XMATCH($A248,'Talnagögn | Numerical Data'!$A:$A),_xlfn.XMATCH($B$2,'Talnagögn | Numerical Data'!$1:$1))</f>
        <v>-693.34580814269668</v>
      </c>
      <c r="S248" s="989"/>
      <c r="T248" s="292" cm="1">
        <f t="array" ref="T248">INDEX('Talnagögn | Numerical Data'!$1:$1048576,_xlfn.XMATCH($B248,'Talnagögn | Numerical Data'!$B:$B),_xlfn.XMATCH($B$6,'Talnagögn | Numerical Data'!$1:$1))/INDEX('Talnagögn | Numerical Data'!$1:$1048576,_xlfn.XMATCH($A248,'Talnagögn | Numerical Data'!$A:$A),_xlfn.XMATCH($B$2,'Talnagögn | Numerical Data'!$1:$1))-1</f>
        <v>-0.91177232243442075</v>
      </c>
      <c r="U248" s="989" cm="1">
        <f t="array" ref="U248">INDEX('Talnagögn | Numerical Data'!$1:$1048576,_xlfn.XMATCH($B248,'Talnagögn | Numerical Data'!$B:$B),_xlfn.XMATCH($B$5,'Talnagögn | Numerical Data'!$1:$1))-INDEX('Talnagögn | Numerical Data'!$1:$1048576,_xlfn.XMATCH($A248,'Talnagögn | Numerical Data'!$A:$A),_xlfn.XMATCH($B$3,'Talnagögn | Numerical Data'!$1:$1))</f>
        <v>-276.42412920670165</v>
      </c>
      <c r="V248" s="989"/>
      <c r="W248" s="292" cm="1">
        <f t="array" ref="W248">INDEX('Talnagögn | Numerical Data'!$1:$1048576,_xlfn.XMATCH($B248,'Talnagögn | Numerical Data'!$B:$B),_xlfn.XMATCH($B$5,'Talnagögn | Numerical Data'!$1:$1))/INDEX('Talnagögn | Numerical Data'!$1:$1048576,_xlfn.XMATCH($A248,'Talnagögn | Numerical Data'!$A:$A),_xlfn.XMATCH($B$3,'Talnagögn | Numerical Data'!$1:$1))-1</f>
        <v>-0.37240083852888861</v>
      </c>
      <c r="X248" s="989" cm="1">
        <f t="array" ref="X248">INDEX('Talnagögn | Numerical Data'!$1:$1048576,_xlfn.XMATCH($C248,'Talnagögn | Numerical Data'!$B:$B),_xlfn.XMATCH($B$6,'Talnagögn | Numerical Data'!$1:$1))-INDEX('Talnagögn | Numerical Data'!$1:$1048576,_xlfn.XMATCH($A248,'Talnagögn | Numerical Data'!$A:$A),_xlfn.XMATCH($B$2,'Talnagögn | Numerical Data'!$1:$1))</f>
        <v>-699.94574282794258</v>
      </c>
      <c r="Y248" s="989"/>
      <c r="Z248" s="292" cm="1">
        <f t="array" ref="Z248">INDEX('Talnagögn | Numerical Data'!$1:$1048576,_xlfn.XMATCH($C248,'Talnagögn | Numerical Data'!$B:$B),_xlfn.XMATCH($B$6,'Talnagögn | Numerical Data'!$1:$1))/INDEX('Talnagögn | Numerical Data'!$1:$1048576,_xlfn.XMATCH($A248,'Talnagögn | Numerical Data'!$A:$A),_xlfn.XMATCH($B$2,'Talnagögn | Numerical Data'!$1:$1))-1</f>
        <v>-0.92045145152874941</v>
      </c>
      <c r="AA248" s="989" cm="1">
        <f t="array" ref="AA248">INDEX('Talnagögn | Numerical Data'!$1:$1048576,_xlfn.XMATCH($C248,'Talnagögn | Numerical Data'!$B:$B),_xlfn.XMATCH($B$5,'Talnagögn | Numerical Data'!$1:$1))-INDEX('Talnagögn | Numerical Data'!$1:$1048576,_xlfn.XMATCH($A248,'Talnagögn | Numerical Data'!$A:$A),_xlfn.XMATCH($B$3,'Talnagögn | Numerical Data'!$1:$1))</f>
        <v>-322.7195024367918</v>
      </c>
      <c r="AB248" s="989"/>
      <c r="AC248" s="287" cm="1">
        <f t="array" ref="AC248">INDEX('Talnagögn | Numerical Data'!$1:$1048576,_xlfn.XMATCH($C248,'Talnagögn | Numerical Data'!$B:$B),_xlfn.XMATCH($B$5,'Talnagögn | Numerical Data'!$1:$1))/INDEX('Talnagögn | Numerical Data'!$1:$1048576,_xlfn.XMATCH($A248,'Talnagögn | Numerical Data'!$A:$A),_xlfn.XMATCH($B$3,'Talnagögn | Numerical Data'!$1:$1))-1</f>
        <v>-0.43477034245161439</v>
      </c>
      <c r="AD248" s="631"/>
      <c r="AF248" s="275"/>
      <c r="AG248" s="275" t="str">
        <f>'Talnagögn | Numerical Data'!$E$70</f>
        <v>Fishing</v>
      </c>
      <c r="AH248" s="990" cm="1">
        <f t="array" ref="AH248">INDEX('Talnagögn | Numerical Data'!$1:$1048576, _xlfn.XMATCH($A248,'Talnagögn | Numerical Data'!$A:$A), _xlfn.XMATCH($A$2,'Talnagögn | Numerical Data'!$1:$1))</f>
        <v>485.3352147538011</v>
      </c>
      <c r="AI248" s="991"/>
      <c r="AJ248" s="290">
        <f>AH248/$F$256</f>
        <v>0.27350604189348582</v>
      </c>
      <c r="AK248" s="1019" cm="1">
        <f t="array" ref="AK248">INDEX('Talnagögn | Numerical Data'!$1:$1048576, _xlfn.XMATCH($A248,'Talnagögn | Numerical Data'!$A:$A), _xlfn.XMATCH($A$2,'Talnagögn | Numerical Data'!$1:$1))-INDEX('Talnagögn | Numerical Data'!$1:$1048576, _xlfn.XMATCH($A248,'Talnagögn | Numerical Data'!$A:$A), _xlfn.XMATCH($B$4,'Talnagögn | Numerical Data'!$1:$1))</f>
        <v>4.8347753176444712</v>
      </c>
      <c r="AL248" s="1020"/>
      <c r="AM248" s="288" cm="1">
        <f t="array" ref="AM248">INDEX('Talnagögn | Numerical Data'!$1:$1048576, _xlfn.XMATCH($A248,'Talnagögn | Numerical Data'!$A:$A), _xlfn.XMATCH($A$2,'Talnagögn | Numerical Data'!$1:$1))/INDEX('Talnagögn | Numerical Data'!$1:$1048576, _xlfn.XMATCH($A248,'Talnagögn | Numerical Data'!$A:$A), _xlfn.XMATCH($B$4,'Talnagögn | Numerical Data'!$1:$1))-1</f>
        <v>1.0061958160366702E-2</v>
      </c>
      <c r="AN248" s="1008" cm="1">
        <f t="array" ref="AN248">INDEX('Talnagögn | Numerical Data'!$1:$1048576, _xlfn.XMATCH($A248,'Talnagögn | Numerical Data'!$A:$A), _xlfn.XMATCH($A$2,'Talnagögn | Numerical Data'!$1:$1))-INDEX('Talnagögn | Numerical Data'!$1:$1048576, _xlfn.XMATCH($A248,'Talnagögn | Numerical Data'!$A:$A), _xlfn.XMATCH($B$3,'Talnagögn | Numerical Data'!$1:$1))</f>
        <v>-256.94058220377826</v>
      </c>
      <c r="AO248" s="1009"/>
      <c r="AP248" s="292" cm="1">
        <f t="array" ref="AP248">INDEX('Talnagögn | Numerical Data'!$1:$1048576, _xlfn.XMATCH($A248,'Talnagögn | Numerical Data'!$A:$A), _xlfn.XMATCH($A$2,'Talnagögn | Numerical Data'!$1:$1))/INDEX('Talnagögn | Numerical Data'!$1:$1048576, _xlfn.XMATCH($A248,'Talnagögn | Numerical Data'!$A:$A), _xlfn.XMATCH($B$3,'Talnagögn | Numerical Data'!$1:$1))-1</f>
        <v>-0.34615244529987321</v>
      </c>
      <c r="AQ248" s="990" cm="1">
        <f t="array" ref="AQ248">INDEX('Talnagögn | Numerical Data'!$1:$1048576, _xlfn.XMATCH($A248,'Talnagögn | Numerical Data'!$A:$A), _xlfn.XMATCH($A$2,'Talnagögn | Numerical Data'!$1:$1))-INDEX('Talnagögn | Numerical Data'!$1:$1048576, _xlfn.XMATCH($A248,'Talnagögn | Numerical Data'!$A:$A), _xlfn.XMATCH($B$2,'Talnagögn | Numerical Data'!$1:$1))</f>
        <v>-275.10222240317694</v>
      </c>
      <c r="AR248" s="991"/>
      <c r="AS248" s="315" cm="1">
        <f t="array" ref="AS248">INDEX('Talnagögn | Numerical Data'!$1:$1048576, _xlfn.XMATCH($A248,'Talnagögn | Numerical Data'!$A:$A), _xlfn.XMATCH($A$2,'Talnagögn | Numerical Data'!$1:$1))/INDEX('Talnagögn | Numerical Data'!$1:$1048576, _xlfn.XMATCH($A248,'Talnagögn | Numerical Data'!$A:$A), _xlfn.XMATCH($B$2,'Talnagögn | Numerical Data'!$1:$1))-1</f>
        <v>-0.36176838351316898</v>
      </c>
      <c r="AT248" s="989" cm="1">
        <f t="array" ref="AT248">INDEX('Talnagögn | Numerical Data'!$1:$1048576,_xlfn.XMATCH($B248,'Talnagögn | Numerical Data'!$B:$B),_xlfn.XMATCH($B$6,'Talnagögn | Numerical Data'!$1:$1))-INDEX('Talnagögn | Numerical Data'!$1:$1048576,_xlfn.XMATCH($A248,'Talnagögn | Numerical Data'!$A:$A),_xlfn.XMATCH($B$2,'Talnagögn | Numerical Data'!$1:$1))</f>
        <v>-693.34580814269668</v>
      </c>
      <c r="AU248" s="989"/>
      <c r="AV248" s="292" cm="1">
        <f t="array" ref="AV248">INDEX('Talnagögn | Numerical Data'!$1:$1048576,_xlfn.XMATCH($B248,'Talnagögn | Numerical Data'!$B:$B),_xlfn.XMATCH($B$6,'Talnagögn | Numerical Data'!$1:$1))/INDEX('Talnagögn | Numerical Data'!$1:$1048576,_xlfn.XMATCH($A248,'Talnagögn | Numerical Data'!$A:$A),_xlfn.XMATCH($B$2,'Talnagögn | Numerical Data'!$1:$1))-1</f>
        <v>-0.91177232243442075</v>
      </c>
      <c r="AW248" s="989" cm="1">
        <f t="array" ref="AW248">INDEX('Talnagögn | Numerical Data'!$1:$1048576,_xlfn.XMATCH($B248,'Talnagögn | Numerical Data'!$B:$B),_xlfn.XMATCH($B$5,'Talnagögn | Numerical Data'!$1:$1))-INDEX('Talnagögn | Numerical Data'!$1:$1048576,_xlfn.XMATCH($A248,'Talnagögn | Numerical Data'!$A:$A),_xlfn.XMATCH($B$3,'Talnagögn | Numerical Data'!$1:$1))</f>
        <v>-276.42412920670165</v>
      </c>
      <c r="AX248" s="989"/>
      <c r="AY248" s="292" cm="1">
        <f t="array" ref="AY248">INDEX('Talnagögn | Numerical Data'!$1:$1048576,_xlfn.XMATCH($B248,'Talnagögn | Numerical Data'!$B:$B),_xlfn.XMATCH($B$5,'Talnagögn | Numerical Data'!$1:$1))/INDEX('Talnagögn | Numerical Data'!$1:$1048576,_xlfn.XMATCH($A248,'Talnagögn | Numerical Data'!$A:$A),_xlfn.XMATCH($B$3,'Talnagögn | Numerical Data'!$1:$1))-1</f>
        <v>-0.37240083852888861</v>
      </c>
      <c r="AZ248" s="989" cm="1">
        <f t="array" ref="AZ248">INDEX('Talnagögn | Numerical Data'!$1:$1048576,_xlfn.XMATCH($C248,'Talnagögn | Numerical Data'!$B:$B),_xlfn.XMATCH($B$6,'Talnagögn | Numerical Data'!$1:$1))-INDEX('Talnagögn | Numerical Data'!$1:$1048576,_xlfn.XMATCH($A248,'Talnagögn | Numerical Data'!$A:$A),_xlfn.XMATCH($B$2,'Talnagögn | Numerical Data'!$1:$1))</f>
        <v>-699.94574282794258</v>
      </c>
      <c r="BA248" s="989"/>
      <c r="BB248" s="292" cm="1">
        <f t="array" ref="BB248">INDEX('Talnagögn | Numerical Data'!$1:$1048576,_xlfn.XMATCH($C248,'Talnagögn | Numerical Data'!$B:$B),_xlfn.XMATCH($B$6,'Talnagögn | Numerical Data'!$1:$1))/INDEX('Talnagögn | Numerical Data'!$1:$1048576,_xlfn.XMATCH($A248,'Talnagögn | Numerical Data'!$A:$A),_xlfn.XMATCH($B$2,'Talnagögn | Numerical Data'!$1:$1))-1</f>
        <v>-0.92045145152874941</v>
      </c>
      <c r="BC248" s="989" cm="1">
        <f t="array" ref="BC248">INDEX('Talnagögn | Numerical Data'!$1:$1048576,_xlfn.XMATCH($C248,'Talnagögn | Numerical Data'!$B:$B),_xlfn.XMATCH($B$5,'Talnagögn | Numerical Data'!$1:$1))-INDEX('Talnagögn | Numerical Data'!$1:$1048576,_xlfn.XMATCH($A248,'Talnagögn | Numerical Data'!$A:$A),_xlfn.XMATCH($B$3,'Talnagögn | Numerical Data'!$1:$1))</f>
        <v>-322.7195024367918</v>
      </c>
      <c r="BD248" s="989"/>
      <c r="BE248" s="287" cm="1">
        <f t="array" ref="BE248">INDEX('Talnagögn | Numerical Data'!$1:$1048576,_xlfn.XMATCH($C248,'Talnagögn | Numerical Data'!$B:$B),_xlfn.XMATCH($B$5,'Talnagögn | Numerical Data'!$1:$1))/INDEX('Talnagögn | Numerical Data'!$1:$1048576,_xlfn.XMATCH($A248,'Talnagögn | Numerical Data'!$A:$A),_xlfn.XMATCH($B$3,'Talnagögn | Numerical Data'!$1:$1))-1</f>
        <v>-0.43477034245161439</v>
      </c>
    </row>
    <row r="249" spans="1:57" s="42" customFormat="1" ht="21" customHeight="1" x14ac:dyDescent="0.4">
      <c r="A249" s="51" t="s">
        <v>51</v>
      </c>
      <c r="B249" s="591" t="s">
        <v>346</v>
      </c>
      <c r="C249" s="591" t="s">
        <v>352</v>
      </c>
      <c r="D249" s="337" t="s">
        <v>48</v>
      </c>
      <c r="E249" s="360" t="str">
        <f>'Talnagögn | Numerical Data'!$D$71</f>
        <v>Vegasamgöngur</v>
      </c>
      <c r="F249" s="1004" cm="1">
        <f t="array" ref="F249">INDEX('Talnagögn | Numerical Data'!$1:$1048576, _xlfn.XMATCH($A249,'Talnagögn | Numerical Data'!$A:$A), _xlfn.XMATCH($A$2,'Talnagögn | Numerical Data'!$1:$1))</f>
        <v>921.28481276391403</v>
      </c>
      <c r="G249" s="1005"/>
      <c r="H249" s="292">
        <f t="shared" ref="H249:H256" si="2">F249/$F$256</f>
        <v>0.51918128941758568</v>
      </c>
      <c r="I249" s="1019" cm="1">
        <f t="array" ref="I249">INDEX('Talnagögn | Numerical Data'!$1:$1048576, _xlfn.XMATCH($A249,'Talnagögn | Numerical Data'!$A:$A), _xlfn.XMATCH($A$2,'Talnagögn | Numerical Data'!$1:$1))-INDEX('Talnagögn | Numerical Data'!$1:$1048576, _xlfn.XMATCH($A249,'Talnagögn | Numerical Data'!$A:$A), _xlfn.XMATCH($B$4,'Talnagögn | Numerical Data'!$1:$1))</f>
        <v>-4.7274330148738954</v>
      </c>
      <c r="J249" s="1020"/>
      <c r="K249" s="333" cm="1">
        <f t="array" ref="K249">INDEX('Talnagögn | Numerical Data'!$1:$1048576, _xlfn.XMATCH($A249,'Talnagögn | Numerical Data'!$A:$A), _xlfn.XMATCH($A$2,'Talnagögn | Numerical Data'!$1:$1))/INDEX('Talnagögn | Numerical Data'!$1:$1048576, _xlfn.XMATCH($A249,'Talnagögn | Numerical Data'!$A:$A), _xlfn.XMATCH($B$4,'Talnagögn | Numerical Data'!$1:$1))-1</f>
        <v>-5.1051517260423118E-3</v>
      </c>
      <c r="L249" s="1004" cm="1">
        <f t="array" ref="L249">INDEX('Talnagögn | Numerical Data'!$1:$1048576, _xlfn.XMATCH($A249,'Talnagögn | Numerical Data'!$A:$A), _xlfn.XMATCH($A$2,'Talnagögn | Numerical Data'!$1:$1))-INDEX('Talnagögn | Numerical Data'!$1:$1048576, _xlfn.XMATCH($A249,'Talnagögn | Numerical Data'!$A:$A), _xlfn.XMATCH($B$3,'Talnagögn | Numerical Data'!$1:$1))</f>
        <v>146.297636004982</v>
      </c>
      <c r="M249" s="1005"/>
      <c r="N249" s="292" cm="1">
        <f t="array" ref="N249">INDEX('Talnagögn | Numerical Data'!$1:$1048576, _xlfn.XMATCH($A249,'Talnagögn | Numerical Data'!$A:$A), _xlfn.XMATCH($A$2,'Talnagögn | Numerical Data'!$1:$1))/INDEX('Talnagögn | Numerical Data'!$1:$1048576, _xlfn.XMATCH($A249,'Talnagögn | Numerical Data'!$A:$A), _xlfn.XMATCH($B$3,'Talnagögn | Numerical Data'!$1:$1))-1</f>
        <v>0.18877426671343422</v>
      </c>
      <c r="O249" s="1004" cm="1">
        <f t="array" ref="O249">INDEX('Talnagögn | Numerical Data'!$1:$1048576, _xlfn.XMATCH($A249,'Talnagögn | Numerical Data'!$A:$A), _xlfn.XMATCH($A$2,'Talnagögn | Numerical Data'!$1:$1))-INDEX('Talnagögn | Numerical Data'!$1:$1048576, _xlfn.XMATCH($A249,'Talnagögn | Numerical Data'!$A:$A), _xlfn.XMATCH($B$2,'Talnagögn | Numerical Data'!$1:$1))</f>
        <v>390.58388962762433</v>
      </c>
      <c r="P249" s="1005"/>
      <c r="Q249" s="287" cm="1">
        <f t="array" ref="Q249">INDEX('Talnagögn | Numerical Data'!$1:$1048576, _xlfn.XMATCH($A249,'Talnagögn | Numerical Data'!$A:$A), _xlfn.XMATCH($A$2,'Talnagögn | Numerical Data'!$1:$1))/INDEX('Talnagögn | Numerical Data'!$1:$1048576, _xlfn.XMATCH($A249,'Talnagögn | Numerical Data'!$A:$A), _xlfn.XMATCH($B$2,'Talnagögn | Numerical Data'!$1:$1))-1</f>
        <v>0.73597740761290931</v>
      </c>
      <c r="R249" s="1004" cm="1">
        <f t="array" ref="R249">INDEX('Talnagögn | Numerical Data'!$1:$1048576,_xlfn.XMATCH($B249,'Talnagögn | Numerical Data'!$B:$B),_xlfn.XMATCH($B$6,'Talnagögn | Numerical Data'!$1:$1))-INDEX('Talnagögn | Numerical Data'!$1:$1048576,_xlfn.XMATCH($A249,'Talnagögn | Numerical Data'!$A:$A),_xlfn.XMATCH($B$2,'Talnagögn | Numerical Data'!$1:$1))</f>
        <v>-529.79685242685127</v>
      </c>
      <c r="S249" s="1005"/>
      <c r="T249" s="290" cm="1">
        <f t="array" ref="T249">INDEX('Talnagögn | Numerical Data'!$1:$1048576,_xlfn.XMATCH($B249,'Talnagögn | Numerical Data'!$B:$B),_xlfn.XMATCH($B$6,'Talnagögn | Numerical Data'!$1:$1))/INDEX('Talnagögn | Numerical Data'!$1:$1048576,_xlfn.XMATCH($A249,'Talnagögn | Numerical Data'!$A:$A),_xlfn.XMATCH($B$2,'Talnagögn | Numerical Data'!$1:$1))-1</f>
        <v>-0.99829645913540976</v>
      </c>
      <c r="U249" s="1036" cm="1">
        <f t="array" ref="U249">INDEX('Talnagögn | Numerical Data'!$1:$1048576,_xlfn.XMATCH($B249,'Talnagögn | Numerical Data'!$B:$B),_xlfn.XMATCH($B$5,'Talnagögn | Numerical Data'!$1:$1))-INDEX('Talnagögn | Numerical Data'!$1:$1048576,_xlfn.XMATCH($A249,'Talnagögn | Numerical Data'!$A:$A),_xlfn.XMATCH($B$3,'Talnagögn | Numerical Data'!$1:$1))</f>
        <v>65.429337915730116</v>
      </c>
      <c r="V249" s="989"/>
      <c r="W249" s="290" cm="1">
        <f t="array" ref="W249">INDEX('Talnagögn | Numerical Data'!$1:$1048576,_xlfn.XMATCH($B249,'Talnagögn | Numerical Data'!$B:$B),_xlfn.XMATCH($B$5,'Talnagögn | Numerical Data'!$1:$1))/INDEX('Talnagögn | Numerical Data'!$1:$1048576,_xlfn.XMATCH($A249,'Talnagögn | Numerical Data'!$A:$A),_xlfn.XMATCH($B$3,'Talnagögn | Numerical Data'!$1:$1))-1</f>
        <v>8.442634907762181E-2</v>
      </c>
      <c r="X249" s="1004" cm="1">
        <f t="array" ref="X249">INDEX('Talnagögn | Numerical Data'!$1:$1048576,_xlfn.XMATCH($C249,'Talnagögn | Numerical Data'!$B:$B),_xlfn.XMATCH($B$6,'Talnagögn | Numerical Data'!$1:$1))-INDEX('Talnagögn | Numerical Data'!$1:$1048576,_xlfn.XMATCH($A249,'Talnagögn | Numerical Data'!$A:$A),_xlfn.XMATCH($B$2,'Talnagögn | Numerical Data'!$1:$1))</f>
        <v>-530.14082891510895</v>
      </c>
      <c r="Y249" s="1005"/>
      <c r="Z249" s="290" cm="1">
        <f t="array" ref="Z249">INDEX('Talnagögn | Numerical Data'!$1:$1048576,_xlfn.XMATCH($C249,'Talnagögn | Numerical Data'!$B:$B),_xlfn.XMATCH($B$6,'Talnagögn | Numerical Data'!$1:$1))/INDEX('Talnagögn | Numerical Data'!$1:$1048576,_xlfn.XMATCH($A249,'Talnagögn | Numerical Data'!$A:$A),_xlfn.XMATCH($B$2,'Talnagögn | Numerical Data'!$1:$1))-1</f>
        <v>-0.99894461419461877</v>
      </c>
      <c r="AA249" s="1004" cm="1">
        <f t="array" ref="AA249">INDEX('Talnagögn | Numerical Data'!$1:$1048576,_xlfn.XMATCH($C249,'Talnagögn | Numerical Data'!$B:$B),_xlfn.XMATCH($B$5,'Talnagögn | Numerical Data'!$1:$1))-INDEX('Talnagögn | Numerical Data'!$1:$1048576,_xlfn.XMATCH($A249,'Talnagögn | Numerical Data'!$A:$A),_xlfn.XMATCH($B$3,'Talnagögn | Numerical Data'!$1:$1))</f>
        <v>-98.979459894793649</v>
      </c>
      <c r="AB249" s="1005"/>
      <c r="AC249" s="287" cm="1">
        <f t="array" ref="AC249">INDEX('Talnagögn | Numerical Data'!$1:$1048576,_xlfn.XMATCH($C249,'Talnagögn | Numerical Data'!$B:$B),_xlfn.XMATCH($B$5,'Talnagögn | Numerical Data'!$1:$1))/INDEX('Talnagögn | Numerical Data'!$1:$1048576,_xlfn.XMATCH($A249,'Talnagögn | Numerical Data'!$A:$A),_xlfn.XMATCH($B$3,'Talnagögn | Numerical Data'!$1:$1))-1</f>
        <v>-0.12771754535182744</v>
      </c>
      <c r="AD249" s="631"/>
      <c r="AF249" s="275"/>
      <c r="AG249" s="275" t="str">
        <f>'Talnagögn | Numerical Data'!$E$71</f>
        <v>Road Transport</v>
      </c>
      <c r="AH249" s="1004" cm="1">
        <f t="array" ref="AH249">INDEX('Talnagögn | Numerical Data'!$1:$1048576, _xlfn.XMATCH($A249,'Talnagögn | Numerical Data'!$A:$A), _xlfn.XMATCH($A$2,'Talnagögn | Numerical Data'!$1:$1))</f>
        <v>921.28481276391403</v>
      </c>
      <c r="AI249" s="1005"/>
      <c r="AJ249" s="292">
        <f t="shared" ref="AJ249:AJ256" si="3">AH249/$F$256</f>
        <v>0.51918128941758568</v>
      </c>
      <c r="AK249" s="1019" cm="1">
        <f t="array" ref="AK249">INDEX('Talnagögn | Numerical Data'!$1:$1048576, _xlfn.XMATCH($A249,'Talnagögn | Numerical Data'!$A:$A), _xlfn.XMATCH($A$2,'Talnagögn | Numerical Data'!$1:$1))-INDEX('Talnagögn | Numerical Data'!$1:$1048576, _xlfn.XMATCH($A249,'Talnagögn | Numerical Data'!$A:$A), _xlfn.XMATCH($B$4,'Talnagögn | Numerical Data'!$1:$1))</f>
        <v>-4.7274330148738954</v>
      </c>
      <c r="AL249" s="1020"/>
      <c r="AM249" s="333" cm="1">
        <f t="array" ref="AM249">INDEX('Talnagögn | Numerical Data'!$1:$1048576, _xlfn.XMATCH($A249,'Talnagögn | Numerical Data'!$A:$A), _xlfn.XMATCH($A$2,'Talnagögn | Numerical Data'!$1:$1))/INDEX('Talnagögn | Numerical Data'!$1:$1048576, _xlfn.XMATCH($A249,'Talnagögn | Numerical Data'!$A:$A), _xlfn.XMATCH($B$4,'Talnagögn | Numerical Data'!$1:$1))-1</f>
        <v>-5.1051517260423118E-3</v>
      </c>
      <c r="AN249" s="1004" cm="1">
        <f t="array" ref="AN249">INDEX('Talnagögn | Numerical Data'!$1:$1048576, _xlfn.XMATCH($A249,'Talnagögn | Numerical Data'!$A:$A), _xlfn.XMATCH($A$2,'Talnagögn | Numerical Data'!$1:$1))-INDEX('Talnagögn | Numerical Data'!$1:$1048576, _xlfn.XMATCH($A249,'Talnagögn | Numerical Data'!$A:$A), _xlfn.XMATCH($B$3,'Talnagögn | Numerical Data'!$1:$1))</f>
        <v>146.297636004982</v>
      </c>
      <c r="AO249" s="1005"/>
      <c r="AP249" s="292" cm="1">
        <f t="array" ref="AP249">INDEX('Talnagögn | Numerical Data'!$1:$1048576, _xlfn.XMATCH($A249,'Talnagögn | Numerical Data'!$A:$A), _xlfn.XMATCH($A$2,'Talnagögn | Numerical Data'!$1:$1))/INDEX('Talnagögn | Numerical Data'!$1:$1048576, _xlfn.XMATCH($A249,'Talnagögn | Numerical Data'!$A:$A), _xlfn.XMATCH($B$3,'Talnagögn | Numerical Data'!$1:$1))-1</f>
        <v>0.18877426671343422</v>
      </c>
      <c r="AQ249" s="1004" cm="1">
        <f t="array" ref="AQ249">INDEX('Talnagögn | Numerical Data'!$1:$1048576, _xlfn.XMATCH($A249,'Talnagögn | Numerical Data'!$A:$A), _xlfn.XMATCH($A$2,'Talnagögn | Numerical Data'!$1:$1))-INDEX('Talnagögn | Numerical Data'!$1:$1048576, _xlfn.XMATCH($A249,'Talnagögn | Numerical Data'!$A:$A), _xlfn.XMATCH($B$2,'Talnagögn | Numerical Data'!$1:$1))</f>
        <v>390.58388962762433</v>
      </c>
      <c r="AR249" s="1005"/>
      <c r="AS249" s="287" cm="1">
        <f t="array" ref="AS249">INDEX('Talnagögn | Numerical Data'!$1:$1048576, _xlfn.XMATCH($A249,'Talnagögn | Numerical Data'!$A:$A), _xlfn.XMATCH($A$2,'Talnagögn | Numerical Data'!$1:$1))/INDEX('Talnagögn | Numerical Data'!$1:$1048576, _xlfn.XMATCH($A249,'Talnagögn | Numerical Data'!$A:$A), _xlfn.XMATCH($B$2,'Talnagögn | Numerical Data'!$1:$1))-1</f>
        <v>0.73597740761290931</v>
      </c>
      <c r="AT249" s="1004" cm="1">
        <f t="array" ref="AT249">INDEX('Talnagögn | Numerical Data'!$1:$1048576,_xlfn.XMATCH($B249,'Talnagögn | Numerical Data'!$B:$B),_xlfn.XMATCH($B$6,'Talnagögn | Numerical Data'!$1:$1))-INDEX('Talnagögn | Numerical Data'!$1:$1048576,_xlfn.XMATCH($A249,'Talnagögn | Numerical Data'!$A:$A),_xlfn.XMATCH($B$2,'Talnagögn | Numerical Data'!$1:$1))</f>
        <v>-529.79685242685127</v>
      </c>
      <c r="AU249" s="1005"/>
      <c r="AV249" s="290" cm="1">
        <f t="array" ref="AV249">INDEX('Talnagögn | Numerical Data'!$1:$1048576,_xlfn.XMATCH($B249,'Talnagögn | Numerical Data'!$B:$B),_xlfn.XMATCH($B$6,'Talnagögn | Numerical Data'!$1:$1))/INDEX('Talnagögn | Numerical Data'!$1:$1048576,_xlfn.XMATCH($A249,'Talnagögn | Numerical Data'!$A:$A),_xlfn.XMATCH($B$2,'Talnagögn | Numerical Data'!$1:$1))-1</f>
        <v>-0.99829645913540976</v>
      </c>
      <c r="AW249" s="1036" cm="1">
        <f t="array" ref="AW249">INDEX('Talnagögn | Numerical Data'!$1:$1048576,_xlfn.XMATCH($B249,'Talnagögn | Numerical Data'!$B:$B),_xlfn.XMATCH($B$5,'Talnagögn | Numerical Data'!$1:$1))-INDEX('Talnagögn | Numerical Data'!$1:$1048576,_xlfn.XMATCH($A249,'Talnagögn | Numerical Data'!$A:$A),_xlfn.XMATCH($B$3,'Talnagögn | Numerical Data'!$1:$1))</f>
        <v>65.429337915730116</v>
      </c>
      <c r="AX249" s="989"/>
      <c r="AY249" s="290" cm="1">
        <f t="array" ref="AY249">INDEX('Talnagögn | Numerical Data'!$1:$1048576,_xlfn.XMATCH($B249,'Talnagögn | Numerical Data'!$B:$B),_xlfn.XMATCH($B$5,'Talnagögn | Numerical Data'!$1:$1))/INDEX('Talnagögn | Numerical Data'!$1:$1048576,_xlfn.XMATCH($A249,'Talnagögn | Numerical Data'!$A:$A),_xlfn.XMATCH($B$3,'Talnagögn | Numerical Data'!$1:$1))-1</f>
        <v>8.442634907762181E-2</v>
      </c>
      <c r="AZ249" s="1004" cm="1">
        <f t="array" ref="AZ249">INDEX('Talnagögn | Numerical Data'!$1:$1048576,_xlfn.XMATCH($C249,'Talnagögn | Numerical Data'!$B:$B),_xlfn.XMATCH($B$6,'Talnagögn | Numerical Data'!$1:$1))-INDEX('Talnagögn | Numerical Data'!$1:$1048576,_xlfn.XMATCH($A249,'Talnagögn | Numerical Data'!$A:$A),_xlfn.XMATCH($B$2,'Talnagögn | Numerical Data'!$1:$1))</f>
        <v>-530.14082891510895</v>
      </c>
      <c r="BA249" s="1005"/>
      <c r="BB249" s="290" cm="1">
        <f t="array" ref="BB249">INDEX('Talnagögn | Numerical Data'!$1:$1048576,_xlfn.XMATCH($C249,'Talnagögn | Numerical Data'!$B:$B),_xlfn.XMATCH($B$6,'Talnagögn | Numerical Data'!$1:$1))/INDEX('Talnagögn | Numerical Data'!$1:$1048576,_xlfn.XMATCH($A249,'Talnagögn | Numerical Data'!$A:$A),_xlfn.XMATCH($B$2,'Talnagögn | Numerical Data'!$1:$1))-1</f>
        <v>-0.99894461419461877</v>
      </c>
      <c r="BC249" s="1004" cm="1">
        <f t="array" ref="BC249">INDEX('Talnagögn | Numerical Data'!$1:$1048576,_xlfn.XMATCH($C249,'Talnagögn | Numerical Data'!$B:$B),_xlfn.XMATCH($B$5,'Talnagögn | Numerical Data'!$1:$1))-INDEX('Talnagögn | Numerical Data'!$1:$1048576,_xlfn.XMATCH($A249,'Talnagögn | Numerical Data'!$A:$A),_xlfn.XMATCH($B$3,'Talnagögn | Numerical Data'!$1:$1))</f>
        <v>-98.979459894793649</v>
      </c>
      <c r="BD249" s="1005"/>
      <c r="BE249" s="287" cm="1">
        <f t="array" ref="BE249">INDEX('Talnagögn | Numerical Data'!$1:$1048576,_xlfn.XMATCH($C249,'Talnagögn | Numerical Data'!$B:$B),_xlfn.XMATCH($B$5,'Talnagögn | Numerical Data'!$1:$1))/INDEX('Talnagögn | Numerical Data'!$1:$1048576,_xlfn.XMATCH($A249,'Talnagögn | Numerical Data'!$A:$A),_xlfn.XMATCH($B$3,'Talnagögn | Numerical Data'!$1:$1))-1</f>
        <v>-0.12771754535182744</v>
      </c>
    </row>
    <row r="250" spans="1:57" s="42" customFormat="1" ht="21" customHeight="1" x14ac:dyDescent="0.4">
      <c r="A250" s="51" t="s">
        <v>52</v>
      </c>
      <c r="B250" s="591" t="s">
        <v>357</v>
      </c>
      <c r="C250" s="591" t="s">
        <v>362</v>
      </c>
      <c r="D250" s="337" t="s">
        <v>48</v>
      </c>
      <c r="E250" s="360" t="str">
        <f>'Talnagögn | Numerical Data'!$D$72</f>
        <v>Innanlandsflug</v>
      </c>
      <c r="F250" s="1004" cm="1">
        <f t="array" ref="F250">INDEX('Talnagögn | Numerical Data'!$1:$1048576, _xlfn.XMATCH($A250,'Talnagögn | Numerical Data'!$A:$A), _xlfn.XMATCH($A$2,'Talnagögn | Numerical Data'!$1:$1))</f>
        <v>22.510975184533333</v>
      </c>
      <c r="G250" s="1005"/>
      <c r="H250" s="290">
        <f t="shared" si="2"/>
        <v>1.2685845853998942E-2</v>
      </c>
      <c r="I250" s="1019" cm="1">
        <f t="array" ref="I250">INDEX('Talnagögn | Numerical Data'!$1:$1048576, _xlfn.XMATCH($A250,'Talnagögn | Numerical Data'!$A:$A), _xlfn.XMATCH($A$2,'Talnagögn | Numerical Data'!$1:$1))-INDEX('Talnagögn | Numerical Data'!$1:$1048576, _xlfn.XMATCH($A250,'Talnagögn | Numerical Data'!$A:$A), _xlfn.XMATCH($B$4,'Talnagögn | Numerical Data'!$1:$1))</f>
        <v>-1.7577086840000042</v>
      </c>
      <c r="J250" s="1020"/>
      <c r="K250" s="290" cm="1">
        <f t="array" ref="K250">INDEX('Talnagögn | Numerical Data'!$1:$1048576, _xlfn.XMATCH($A250,'Talnagögn | Numerical Data'!$A:$A), _xlfn.XMATCH($A$2,'Talnagögn | Numerical Data'!$1:$1))/INDEX('Talnagögn | Numerical Data'!$1:$1048576, _xlfn.XMATCH($A250,'Talnagögn | Numerical Data'!$A:$A), _xlfn.XMATCH($B$4,'Talnagögn | Numerical Data'!$1:$1))-1</f>
        <v>-7.242702956294389E-2</v>
      </c>
      <c r="L250" s="1045" cm="1">
        <f t="array" ref="L250">INDEX('Talnagögn | Numerical Data'!$1:$1048576, _xlfn.XMATCH($A250,'Talnagögn | Numerical Data'!$A:$A), _xlfn.XMATCH($A$2,'Talnagögn | Numerical Data'!$1:$1))-INDEX('Talnagögn | Numerical Data'!$1:$1048576, _xlfn.XMATCH($A250,'Talnagögn | Numerical Data'!$A:$A), _xlfn.XMATCH($B$3,'Talnagögn | Numerical Data'!$1:$1))</f>
        <v>-3.6944665271999995</v>
      </c>
      <c r="M250" s="1046"/>
      <c r="N250" s="292" cm="1">
        <f t="array" ref="N250">INDEX('Talnagögn | Numerical Data'!$1:$1048576, _xlfn.XMATCH($A250,'Talnagögn | Numerical Data'!$A:$A), _xlfn.XMATCH($A$2,'Talnagögn | Numerical Data'!$1:$1))/INDEX('Talnagögn | Numerical Data'!$1:$1048576, _xlfn.XMATCH($A250,'Talnagögn | Numerical Data'!$A:$A), _xlfn.XMATCH($B$3,'Talnagögn | Numerical Data'!$1:$1))-1</f>
        <v>-0.14098089121488933</v>
      </c>
      <c r="O250" s="1004" cm="1">
        <f t="array" ref="O250">INDEX('Talnagögn | Numerical Data'!$1:$1048576, _xlfn.XMATCH($A250,'Talnagögn | Numerical Data'!$A:$A), _xlfn.XMATCH($A$2,'Talnagögn | Numerical Data'!$1:$1))-INDEX('Talnagögn | Numerical Data'!$1:$1048576, _xlfn.XMATCH($A250,'Talnagögn | Numerical Data'!$A:$A), _xlfn.XMATCH($B$2,'Talnagögn | Numerical Data'!$1:$1))</f>
        <v>-11.081714074933334</v>
      </c>
      <c r="P250" s="1005"/>
      <c r="Q250" s="287" cm="1">
        <f t="array" ref="Q250">INDEX('Talnagögn | Numerical Data'!$1:$1048576, _xlfn.XMATCH($A250,'Talnagögn | Numerical Data'!$A:$A), _xlfn.XMATCH($A$2,'Talnagögn | Numerical Data'!$1:$1))/INDEX('Talnagögn | Numerical Data'!$1:$1048576, _xlfn.XMATCH($A250,'Talnagögn | Numerical Data'!$A:$A), _xlfn.XMATCH($B$2,'Talnagögn | Numerical Data'!$1:$1))-1</f>
        <v>-0.32988469572469326</v>
      </c>
      <c r="R250" s="1004" cm="1">
        <f t="array" ref="R250">INDEX('Talnagögn | Numerical Data'!$1:$1048576,_xlfn.XMATCH($B250,'Talnagögn | Numerical Data'!$B:$B),_xlfn.XMATCH($B$6,'Talnagögn | Numerical Data'!$1:$1))-INDEX('Talnagögn | Numerical Data'!$1:$1048576,_xlfn.XMATCH($A250,'Talnagögn | Numerical Data'!$A:$A),_xlfn.XMATCH($B$2,'Talnagögn | Numerical Data'!$1:$1))</f>
        <v>-33.476256980996169</v>
      </c>
      <c r="S250" s="1005"/>
      <c r="T250" s="290" cm="1">
        <f t="array" ref="T250">INDEX('Talnagögn | Numerical Data'!$1:$1048576,_xlfn.XMATCH($B250,'Talnagögn | Numerical Data'!$B:$B),_xlfn.XMATCH($B$6,'Talnagögn | Numerical Data'!$1:$1))/INDEX('Talnagögn | Numerical Data'!$1:$1048576,_xlfn.XMATCH($A250,'Talnagögn | Numerical Data'!$A:$A),_xlfn.XMATCH($B$2,'Talnagögn | Numerical Data'!$1:$1))-1</f>
        <v>-0.99653399947913701</v>
      </c>
      <c r="U250" s="1019" cm="1">
        <f t="array" ref="U250">INDEX('Talnagögn | Numerical Data'!$1:$1048576,_xlfn.XMATCH($B250,'Talnagögn | Numerical Data'!$B:$B),_xlfn.XMATCH($B$5,'Talnagögn | Numerical Data'!$1:$1))-INDEX('Talnagögn | Numerical Data'!$1:$1048576,_xlfn.XMATCH($A250,'Talnagögn | Numerical Data'!$A:$A),_xlfn.XMATCH($B$3,'Talnagögn | Numerical Data'!$1:$1))</f>
        <v>2.3906984959750801</v>
      </c>
      <c r="V250" s="1020"/>
      <c r="W250" s="290" cm="1">
        <f t="array" ref="W250">INDEX('Talnagögn | Numerical Data'!$1:$1048576,_xlfn.XMATCH($B250,'Talnagögn | Numerical Data'!$B:$B),_xlfn.XMATCH($B$5,'Talnagögn | Numerical Data'!$1:$1))/INDEX('Talnagögn | Numerical Data'!$1:$1048576,_xlfn.XMATCH($A250,'Talnagögn | Numerical Data'!$A:$A),_xlfn.XMATCH($B$3,'Talnagögn | Numerical Data'!$1:$1))-1</f>
        <v>9.122908601478219E-2</v>
      </c>
      <c r="X250" s="1004" cm="1">
        <f t="array" ref="X250">INDEX('Talnagögn | Numerical Data'!$1:$1048576,_xlfn.XMATCH($C250,'Talnagögn | Numerical Data'!$B:$B),_xlfn.XMATCH($B$6,'Talnagögn | Numerical Data'!$1:$1))-INDEX('Talnagögn | Numerical Data'!$1:$1048576,_xlfn.XMATCH($A250,'Talnagögn | Numerical Data'!$A:$A),_xlfn.XMATCH($B$2,'Talnagögn | Numerical Data'!$1:$1))</f>
        <v>-33.554089592996164</v>
      </c>
      <c r="Y250" s="1005"/>
      <c r="Z250" s="290" cm="1">
        <f t="array" ref="Z250">INDEX('Talnagögn | Numerical Data'!$1:$1048576,_xlfn.XMATCH($C250,'Talnagögn | Numerical Data'!$B:$B),_xlfn.XMATCH($B$6,'Talnagögn | Numerical Data'!$1:$1))/INDEX('Talnagögn | Numerical Data'!$1:$1048576,_xlfn.XMATCH($A250,'Talnagögn | Numerical Data'!$A:$A),_xlfn.XMATCH($B$2,'Talnagögn | Numerical Data'!$1:$1))-1</f>
        <v>-0.99885095039065319</v>
      </c>
      <c r="AA250" s="1041" cm="1">
        <f t="array" ref="AA250">INDEX('Talnagögn | Numerical Data'!$1:$1048576,_xlfn.XMATCH($C250,'Talnagögn | Numerical Data'!$B:$B),_xlfn.XMATCH($B$5,'Talnagögn | Numerical Data'!$1:$1))-INDEX('Talnagögn | Numerical Data'!$1:$1048576,_xlfn.XMATCH($A250,'Talnagögn | Numerical Data'!$A:$A),_xlfn.XMATCH($B$3,'Talnagögn | Numerical Data'!$1:$1))</f>
        <v>0.73226514797507747</v>
      </c>
      <c r="AB250" s="1042"/>
      <c r="AC250" s="351" cm="1">
        <f t="array" ref="AC250">INDEX('Talnagögn | Numerical Data'!$1:$1048576,_xlfn.XMATCH($C250,'Talnagögn | Numerical Data'!$B:$B),_xlfn.XMATCH($B$5,'Talnagögn | Numerical Data'!$1:$1))/INDEX('Talnagögn | Numerical Data'!$1:$1048576,_xlfn.XMATCH($A250,'Talnagögn | Numerical Data'!$A:$A),_xlfn.XMATCH($B$3,'Talnagögn | Numerical Data'!$1:$1))-1</f>
        <v>2.7943247667037374E-2</v>
      </c>
      <c r="AD250" s="631"/>
      <c r="AF250" s="275"/>
      <c r="AG250" s="275" t="str">
        <f>'Talnagögn | Numerical Data'!$E$72</f>
        <v>Domestic Aviation</v>
      </c>
      <c r="AH250" s="1004" cm="1">
        <f t="array" ref="AH250">INDEX('Talnagögn | Numerical Data'!$1:$1048576, _xlfn.XMATCH($A250,'Talnagögn | Numerical Data'!$A:$A), _xlfn.XMATCH($A$2,'Talnagögn | Numerical Data'!$1:$1))</f>
        <v>22.510975184533333</v>
      </c>
      <c r="AI250" s="1005"/>
      <c r="AJ250" s="290">
        <f t="shared" si="3"/>
        <v>1.2685845853998942E-2</v>
      </c>
      <c r="AK250" s="1019" cm="1">
        <f t="array" ref="AK250">INDEX('Talnagögn | Numerical Data'!$1:$1048576, _xlfn.XMATCH($A250,'Talnagögn | Numerical Data'!$A:$A), _xlfn.XMATCH($A$2,'Talnagögn | Numerical Data'!$1:$1))-INDEX('Talnagögn | Numerical Data'!$1:$1048576, _xlfn.XMATCH($A250,'Talnagögn | Numerical Data'!$A:$A), _xlfn.XMATCH($B$4,'Talnagögn | Numerical Data'!$1:$1))</f>
        <v>-1.7577086840000042</v>
      </c>
      <c r="AL250" s="1020"/>
      <c r="AM250" s="290" cm="1">
        <f t="array" ref="AM250">INDEX('Talnagögn | Numerical Data'!$1:$1048576, _xlfn.XMATCH($A250,'Talnagögn | Numerical Data'!$A:$A), _xlfn.XMATCH($A$2,'Talnagögn | Numerical Data'!$1:$1))/INDEX('Talnagögn | Numerical Data'!$1:$1048576, _xlfn.XMATCH($A250,'Talnagögn | Numerical Data'!$A:$A), _xlfn.XMATCH($B$4,'Talnagögn | Numerical Data'!$1:$1))-1</f>
        <v>-7.242702956294389E-2</v>
      </c>
      <c r="AN250" s="1045" cm="1">
        <f t="array" ref="AN250">INDEX('Talnagögn | Numerical Data'!$1:$1048576, _xlfn.XMATCH($A250,'Talnagögn | Numerical Data'!$A:$A), _xlfn.XMATCH($A$2,'Talnagögn | Numerical Data'!$1:$1))-INDEX('Talnagögn | Numerical Data'!$1:$1048576, _xlfn.XMATCH($A250,'Talnagögn | Numerical Data'!$A:$A), _xlfn.XMATCH($B$3,'Talnagögn | Numerical Data'!$1:$1))</f>
        <v>-3.6944665271999995</v>
      </c>
      <c r="AO250" s="1046"/>
      <c r="AP250" s="292" cm="1">
        <f t="array" ref="AP250">INDEX('Talnagögn | Numerical Data'!$1:$1048576, _xlfn.XMATCH($A250,'Talnagögn | Numerical Data'!$A:$A), _xlfn.XMATCH($A$2,'Talnagögn | Numerical Data'!$1:$1))/INDEX('Talnagögn | Numerical Data'!$1:$1048576, _xlfn.XMATCH($A250,'Talnagögn | Numerical Data'!$A:$A), _xlfn.XMATCH($B$3,'Talnagögn | Numerical Data'!$1:$1))-1</f>
        <v>-0.14098089121488933</v>
      </c>
      <c r="AQ250" s="1004" cm="1">
        <f t="array" ref="AQ250">INDEX('Talnagögn | Numerical Data'!$1:$1048576, _xlfn.XMATCH($A250,'Talnagögn | Numerical Data'!$A:$A), _xlfn.XMATCH($A$2,'Talnagögn | Numerical Data'!$1:$1))-INDEX('Talnagögn | Numerical Data'!$1:$1048576, _xlfn.XMATCH($A250,'Talnagögn | Numerical Data'!$A:$A), _xlfn.XMATCH($B$2,'Talnagögn | Numerical Data'!$1:$1))</f>
        <v>-11.081714074933334</v>
      </c>
      <c r="AR250" s="1005"/>
      <c r="AS250" s="287" cm="1">
        <f t="array" ref="AS250">INDEX('Talnagögn | Numerical Data'!$1:$1048576, _xlfn.XMATCH($A250,'Talnagögn | Numerical Data'!$A:$A), _xlfn.XMATCH($A$2,'Talnagögn | Numerical Data'!$1:$1))/INDEX('Talnagögn | Numerical Data'!$1:$1048576, _xlfn.XMATCH($A250,'Talnagögn | Numerical Data'!$A:$A), _xlfn.XMATCH($B$2,'Talnagögn | Numerical Data'!$1:$1))-1</f>
        <v>-0.32988469572469326</v>
      </c>
      <c r="AT250" s="1004" cm="1">
        <f t="array" ref="AT250">INDEX('Talnagögn | Numerical Data'!$1:$1048576,_xlfn.XMATCH($B250,'Talnagögn | Numerical Data'!$B:$B),_xlfn.XMATCH($B$6,'Talnagögn | Numerical Data'!$1:$1))-INDEX('Talnagögn | Numerical Data'!$1:$1048576,_xlfn.XMATCH($A250,'Talnagögn | Numerical Data'!$A:$A),_xlfn.XMATCH($B$2,'Talnagögn | Numerical Data'!$1:$1))</f>
        <v>-33.476256980996169</v>
      </c>
      <c r="AU250" s="1005"/>
      <c r="AV250" s="290" cm="1">
        <f t="array" ref="AV250">INDEX('Talnagögn | Numerical Data'!$1:$1048576,_xlfn.XMATCH($B250,'Talnagögn | Numerical Data'!$B:$B),_xlfn.XMATCH($B$6,'Talnagögn | Numerical Data'!$1:$1))/INDEX('Talnagögn | Numerical Data'!$1:$1048576,_xlfn.XMATCH($A250,'Talnagögn | Numerical Data'!$A:$A),_xlfn.XMATCH($B$2,'Talnagögn | Numerical Data'!$1:$1))-1</f>
        <v>-0.99653399947913701</v>
      </c>
      <c r="AW250" s="1019" cm="1">
        <f t="array" ref="AW250">INDEX('Talnagögn | Numerical Data'!$1:$1048576,_xlfn.XMATCH($B250,'Talnagögn | Numerical Data'!$B:$B),_xlfn.XMATCH($B$5,'Talnagögn | Numerical Data'!$1:$1))-INDEX('Talnagögn | Numerical Data'!$1:$1048576,_xlfn.XMATCH($A250,'Talnagögn | Numerical Data'!$A:$A),_xlfn.XMATCH($B$3,'Talnagögn | Numerical Data'!$1:$1))</f>
        <v>2.3906984959750801</v>
      </c>
      <c r="AX250" s="1020"/>
      <c r="AY250" s="290" cm="1">
        <f t="array" ref="AY250">INDEX('Talnagögn | Numerical Data'!$1:$1048576,_xlfn.XMATCH($B250,'Talnagögn | Numerical Data'!$B:$B),_xlfn.XMATCH($B$5,'Talnagögn | Numerical Data'!$1:$1))/INDEX('Talnagögn | Numerical Data'!$1:$1048576,_xlfn.XMATCH($A250,'Talnagögn | Numerical Data'!$A:$A),_xlfn.XMATCH($B$3,'Talnagögn | Numerical Data'!$1:$1))-1</f>
        <v>9.122908601478219E-2</v>
      </c>
      <c r="AZ250" s="1004" cm="1">
        <f t="array" ref="AZ250">INDEX('Talnagögn | Numerical Data'!$1:$1048576,_xlfn.XMATCH($C250,'Talnagögn | Numerical Data'!$B:$B),_xlfn.XMATCH($B$6,'Talnagögn | Numerical Data'!$1:$1))-INDEX('Talnagögn | Numerical Data'!$1:$1048576,_xlfn.XMATCH($A250,'Talnagögn | Numerical Data'!$A:$A),_xlfn.XMATCH($B$2,'Talnagögn | Numerical Data'!$1:$1))</f>
        <v>-33.554089592996164</v>
      </c>
      <c r="BA250" s="1005"/>
      <c r="BB250" s="290" cm="1">
        <f t="array" ref="BB250">INDEX('Talnagögn | Numerical Data'!$1:$1048576,_xlfn.XMATCH($C250,'Talnagögn | Numerical Data'!$B:$B),_xlfn.XMATCH($B$6,'Talnagögn | Numerical Data'!$1:$1))/INDEX('Talnagögn | Numerical Data'!$1:$1048576,_xlfn.XMATCH($A250,'Talnagögn | Numerical Data'!$A:$A),_xlfn.XMATCH($B$2,'Talnagögn | Numerical Data'!$1:$1))-1</f>
        <v>-0.99885095039065319</v>
      </c>
      <c r="BC250" s="1041" cm="1">
        <f t="array" ref="BC250">INDEX('Talnagögn | Numerical Data'!$1:$1048576,_xlfn.XMATCH($C250,'Talnagögn | Numerical Data'!$B:$B),_xlfn.XMATCH($B$5,'Talnagögn | Numerical Data'!$1:$1))-INDEX('Talnagögn | Numerical Data'!$1:$1048576,_xlfn.XMATCH($A250,'Talnagögn | Numerical Data'!$A:$A),_xlfn.XMATCH($B$3,'Talnagögn | Numerical Data'!$1:$1))</f>
        <v>0.73226514797507747</v>
      </c>
      <c r="BD250" s="1042"/>
      <c r="BE250" s="351" cm="1">
        <f t="array" ref="BE250">INDEX('Talnagögn | Numerical Data'!$1:$1048576,_xlfn.XMATCH($C250,'Talnagögn | Numerical Data'!$B:$B),_xlfn.XMATCH($B$5,'Talnagögn | Numerical Data'!$1:$1))/INDEX('Talnagögn | Numerical Data'!$1:$1048576,_xlfn.XMATCH($A250,'Talnagögn | Numerical Data'!$A:$A),_xlfn.XMATCH($B$3,'Talnagögn | Numerical Data'!$1:$1))-1</f>
        <v>2.7943247667037374E-2</v>
      </c>
    </row>
    <row r="251" spans="1:57" s="42" customFormat="1" ht="21" customHeight="1" x14ac:dyDescent="0.4">
      <c r="A251" s="51" t="s">
        <v>53</v>
      </c>
      <c r="B251" s="591" t="s">
        <v>358</v>
      </c>
      <c r="C251" s="591" t="s">
        <v>363</v>
      </c>
      <c r="D251" s="337" t="s">
        <v>48</v>
      </c>
      <c r="E251" s="360" t="str">
        <f>'Talnagögn | Numerical Data'!$D$73</f>
        <v>Strandsiglingar</v>
      </c>
      <c r="F251" s="1004" cm="1">
        <f t="array" ref="F251">INDEX('Talnagögn | Numerical Data'!$1:$1048576, _xlfn.XMATCH($A251,'Talnagögn | Numerical Data'!$A:$A), _xlfn.XMATCH($A$2,'Talnagögn | Numerical Data'!$1:$1))</f>
        <v>16.847724414769708</v>
      </c>
      <c r="G251" s="1005"/>
      <c r="H251" s="333">
        <f t="shared" si="2"/>
        <v>9.4943747733891772E-3</v>
      </c>
      <c r="I251" s="1019" cm="1">
        <f t="array" ref="I251">INDEX('Talnagögn | Numerical Data'!$1:$1048576, _xlfn.XMATCH($A251,'Talnagögn | Numerical Data'!$A:$A), _xlfn.XMATCH($A$2,'Talnagögn | Numerical Data'!$1:$1))-INDEX('Talnagögn | Numerical Data'!$1:$1048576, _xlfn.XMATCH($A251,'Talnagögn | Numerical Data'!$A:$A), _xlfn.XMATCH($B$4,'Talnagögn | Numerical Data'!$1:$1))</f>
        <v>-7.6952468259236468</v>
      </c>
      <c r="J251" s="1020"/>
      <c r="K251" s="292" cm="1">
        <f t="array" ref="K251">INDEX('Talnagögn | Numerical Data'!$1:$1048576, _xlfn.XMATCH($A251,'Talnagögn | Numerical Data'!$A:$A), _xlfn.XMATCH($A$2,'Talnagögn | Numerical Data'!$1:$1))/INDEX('Talnagögn | Numerical Data'!$1:$1048576, _xlfn.XMATCH($A251,'Talnagögn | Numerical Data'!$A:$A), _xlfn.XMATCH($B$4,'Talnagögn | Numerical Data'!$1:$1))-1</f>
        <v>-0.31354177741791023</v>
      </c>
      <c r="L251" s="1045" cm="1">
        <f t="array" ref="L251">INDEX('Talnagögn | Numerical Data'!$1:$1048576, _xlfn.XMATCH($A251,'Talnagögn | Numerical Data'!$A:$A), _xlfn.XMATCH($A$2,'Talnagögn | Numerical Data'!$1:$1))-INDEX('Talnagögn | Numerical Data'!$1:$1048576, _xlfn.XMATCH($A251,'Talnagögn | Numerical Data'!$A:$A), _xlfn.XMATCH($B$3,'Talnagögn | Numerical Data'!$1:$1))</f>
        <v>-5.7551245463357965</v>
      </c>
      <c r="M251" s="1046"/>
      <c r="N251" s="292" cm="1">
        <f t="array" ref="N251">INDEX('Talnagögn | Numerical Data'!$1:$1048576, _xlfn.XMATCH($A251,'Talnagögn | Numerical Data'!$A:$A), _xlfn.XMATCH($A$2,'Talnagögn | Numerical Data'!$1:$1))/INDEX('Talnagögn | Numerical Data'!$1:$1048576, _xlfn.XMATCH($A251,'Talnagögn | Numerical Data'!$A:$A), _xlfn.XMATCH($B$3,'Talnagögn | Numerical Data'!$1:$1))-1</f>
        <v>-0.25461943121590958</v>
      </c>
      <c r="O251" s="1004" cm="1">
        <f t="array" ref="O251">INDEX('Talnagögn | Numerical Data'!$1:$1048576, _xlfn.XMATCH($A251,'Talnagögn | Numerical Data'!$A:$A), _xlfn.XMATCH($A$2,'Talnagögn | Numerical Data'!$1:$1))-INDEX('Talnagögn | Numerical Data'!$1:$1048576, _xlfn.XMATCH($A251,'Talnagögn | Numerical Data'!$A:$A), _xlfn.XMATCH($B$2,'Talnagögn | Numerical Data'!$1:$1))</f>
        <v>-16.058283051900013</v>
      </c>
      <c r="P251" s="1005"/>
      <c r="Q251" s="287" cm="1">
        <f t="array" ref="Q251">INDEX('Talnagögn | Numerical Data'!$1:$1048576, _xlfn.XMATCH($A251,'Talnagögn | Numerical Data'!$A:$A), _xlfn.XMATCH($A$2,'Talnagögn | Numerical Data'!$1:$1))/INDEX('Talnagögn | Numerical Data'!$1:$1048576, _xlfn.XMATCH($A251,'Talnagögn | Numerical Data'!$A:$A), _xlfn.XMATCH($B$2,'Talnagögn | Numerical Data'!$1:$1))-1</f>
        <v>-0.48800460123171563</v>
      </c>
      <c r="R251" s="1004" cm="1">
        <f t="array" ref="R251">INDEX('Talnagögn | Numerical Data'!$1:$1048576,_xlfn.XMATCH($B251,'Talnagögn | Numerical Data'!$B:$B),_xlfn.XMATCH($B$6,'Talnagögn | Numerical Data'!$1:$1))-INDEX('Talnagögn | Numerical Data'!$1:$1048576,_xlfn.XMATCH($A251,'Talnagögn | Numerical Data'!$A:$A),_xlfn.XMATCH($B$2,'Talnagögn | Numerical Data'!$1:$1))</f>
        <v>-27.600362194687378</v>
      </c>
      <c r="S251" s="1005"/>
      <c r="T251" s="292" cm="1">
        <f t="array" ref="T251">INDEX('Talnagögn | Numerical Data'!$1:$1048576,_xlfn.XMATCH($B251,'Talnagögn | Numerical Data'!$B:$B),_xlfn.XMATCH($B$6,'Talnagögn | Numerical Data'!$1:$1))/INDEX('Talnagögn | Numerical Data'!$1:$1048576,_xlfn.XMATCH($A251,'Talnagögn | Numerical Data'!$A:$A),_xlfn.XMATCH($B$2,'Talnagögn | Numerical Data'!$1:$1))-1</f>
        <v>-0.83876362766414625</v>
      </c>
      <c r="U251" s="1019" cm="1">
        <f t="array" ref="U251">INDEX('Talnagögn | Numerical Data'!$1:$1048576,_xlfn.XMATCH($B251,'Talnagögn | Numerical Data'!$B:$B),_xlfn.XMATCH($B$5,'Talnagögn | Numerical Data'!$1:$1))-INDEX('Talnagögn | Numerical Data'!$1:$1048576,_xlfn.XMATCH($A251,'Talnagögn | Numerical Data'!$A:$A),_xlfn.XMATCH($B$3,'Talnagögn | Numerical Data'!$1:$1))</f>
        <v>1.3268183274022682</v>
      </c>
      <c r="V251" s="1020"/>
      <c r="W251" s="290" cm="1">
        <f t="array" ref="W251">INDEX('Talnagögn | Numerical Data'!$1:$1048576,_xlfn.XMATCH($B251,'Talnagögn | Numerical Data'!$B:$B),_xlfn.XMATCH($B$5,'Talnagögn | Numerical Data'!$1:$1))/INDEX('Talnagögn | Numerical Data'!$1:$1048576,_xlfn.XMATCH($A251,'Talnagögn | Numerical Data'!$A:$A),_xlfn.XMATCH($B$3,'Talnagögn | Numerical Data'!$1:$1))-1</f>
        <v>5.8701375640098696E-2</v>
      </c>
      <c r="X251" s="1004" cm="1">
        <f t="array" ref="X251">INDEX('Talnagögn | Numerical Data'!$1:$1048576,_xlfn.XMATCH($C251,'Talnagögn | Numerical Data'!$B:$B),_xlfn.XMATCH($B$6,'Talnagögn | Numerical Data'!$1:$1))-INDEX('Talnagögn | Numerical Data'!$1:$1048576,_xlfn.XMATCH($A251,'Talnagögn | Numerical Data'!$A:$A),_xlfn.XMATCH($B$2,'Talnagögn | Numerical Data'!$1:$1))</f>
        <v>-28.125883926065271</v>
      </c>
      <c r="Y251" s="1005"/>
      <c r="Z251" s="292" cm="1">
        <f t="array" ref="Z251">INDEX('Talnagögn | Numerical Data'!$1:$1048576,_xlfn.XMATCH($C251,'Talnagögn | Numerical Data'!$B:$B),_xlfn.XMATCH($B$6,'Talnagögn | Numerical Data'!$1:$1))/INDEX('Talnagögn | Numerical Data'!$1:$1048576,_xlfn.XMATCH($A251,'Talnagögn | Numerical Data'!$A:$A),_xlfn.XMATCH($B$2,'Talnagögn | Numerical Data'!$1:$1))-1</f>
        <v>-0.8547340164118602</v>
      </c>
      <c r="AA251" s="1045" cm="1">
        <f t="array" ref="AA251">INDEX('Talnagögn | Numerical Data'!$1:$1048576,_xlfn.XMATCH($C251,'Talnagögn | Numerical Data'!$B:$B),_xlfn.XMATCH($B$5,'Talnagögn | Numerical Data'!$1:$1))-INDEX('Talnagögn | Numerical Data'!$1:$1048576,_xlfn.XMATCH($A251,'Talnagögn | Numerical Data'!$A:$A),_xlfn.XMATCH($B$3,'Talnagögn | Numerical Data'!$1:$1))</f>
        <v>-1.0503946810071412</v>
      </c>
      <c r="AB251" s="1046"/>
      <c r="AC251" s="351" cm="1">
        <f t="array" ref="AC251">INDEX('Talnagögn | Numerical Data'!$1:$1048576,_xlfn.XMATCH($C251,'Talnagögn | Numerical Data'!$B:$B),_xlfn.XMATCH($B$5,'Talnagögn | Numerical Data'!$1:$1))/INDEX('Talnagögn | Numerical Data'!$1:$1048576,_xlfn.XMATCH($A251,'Talnagögn | Numerical Data'!$A:$A),_xlfn.XMATCH($B$3,'Talnagögn | Numerical Data'!$1:$1))-1</f>
        <v>-4.647178250912698E-2</v>
      </c>
      <c r="AD251" s="631"/>
      <c r="AF251" s="275"/>
      <c r="AG251" s="275" t="str">
        <f>'Talnagögn | Numerical Data'!$E$73</f>
        <v>Domestic Navigation</v>
      </c>
      <c r="AH251" s="1004" cm="1">
        <f t="array" ref="AH251">INDEX('Talnagögn | Numerical Data'!$1:$1048576, _xlfn.XMATCH($A251,'Talnagögn | Numerical Data'!$A:$A), _xlfn.XMATCH($A$2,'Talnagögn | Numerical Data'!$1:$1))</f>
        <v>16.847724414769708</v>
      </c>
      <c r="AI251" s="1005"/>
      <c r="AJ251" s="333">
        <f t="shared" si="3"/>
        <v>9.4943747733891772E-3</v>
      </c>
      <c r="AK251" s="1019" cm="1">
        <f t="array" ref="AK251">INDEX('Talnagögn | Numerical Data'!$1:$1048576, _xlfn.XMATCH($A251,'Talnagögn | Numerical Data'!$A:$A), _xlfn.XMATCH($A$2,'Talnagögn | Numerical Data'!$1:$1))-INDEX('Talnagögn | Numerical Data'!$1:$1048576, _xlfn.XMATCH($A251,'Talnagögn | Numerical Data'!$A:$A), _xlfn.XMATCH($B$4,'Talnagögn | Numerical Data'!$1:$1))</f>
        <v>-7.6952468259236468</v>
      </c>
      <c r="AL251" s="1020"/>
      <c r="AM251" s="292" cm="1">
        <f t="array" ref="AM251">INDEX('Talnagögn | Numerical Data'!$1:$1048576, _xlfn.XMATCH($A251,'Talnagögn | Numerical Data'!$A:$A), _xlfn.XMATCH($A$2,'Talnagögn | Numerical Data'!$1:$1))/INDEX('Talnagögn | Numerical Data'!$1:$1048576, _xlfn.XMATCH($A251,'Talnagögn | Numerical Data'!$A:$A), _xlfn.XMATCH($B$4,'Talnagögn | Numerical Data'!$1:$1))-1</f>
        <v>-0.31354177741791023</v>
      </c>
      <c r="AN251" s="1045" cm="1">
        <f t="array" ref="AN251">INDEX('Talnagögn | Numerical Data'!$1:$1048576, _xlfn.XMATCH($A251,'Talnagögn | Numerical Data'!$A:$A), _xlfn.XMATCH($A$2,'Talnagögn | Numerical Data'!$1:$1))-INDEX('Talnagögn | Numerical Data'!$1:$1048576, _xlfn.XMATCH($A251,'Talnagögn | Numerical Data'!$A:$A), _xlfn.XMATCH($B$3,'Talnagögn | Numerical Data'!$1:$1))</f>
        <v>-5.7551245463357965</v>
      </c>
      <c r="AO251" s="1046"/>
      <c r="AP251" s="292" cm="1">
        <f t="array" ref="AP251">INDEX('Talnagögn | Numerical Data'!$1:$1048576, _xlfn.XMATCH($A251,'Talnagögn | Numerical Data'!$A:$A), _xlfn.XMATCH($A$2,'Talnagögn | Numerical Data'!$1:$1))/INDEX('Talnagögn | Numerical Data'!$1:$1048576, _xlfn.XMATCH($A251,'Talnagögn | Numerical Data'!$A:$A), _xlfn.XMATCH($B$3,'Talnagögn | Numerical Data'!$1:$1))-1</f>
        <v>-0.25461943121590958</v>
      </c>
      <c r="AQ251" s="1004" cm="1">
        <f t="array" ref="AQ251">INDEX('Talnagögn | Numerical Data'!$1:$1048576, _xlfn.XMATCH($A251,'Talnagögn | Numerical Data'!$A:$A), _xlfn.XMATCH($A$2,'Talnagögn | Numerical Data'!$1:$1))-INDEX('Talnagögn | Numerical Data'!$1:$1048576, _xlfn.XMATCH($A251,'Talnagögn | Numerical Data'!$A:$A), _xlfn.XMATCH($B$2,'Talnagögn | Numerical Data'!$1:$1))</f>
        <v>-16.058283051900013</v>
      </c>
      <c r="AR251" s="1005"/>
      <c r="AS251" s="287" cm="1">
        <f t="array" ref="AS251">INDEX('Talnagögn | Numerical Data'!$1:$1048576, _xlfn.XMATCH($A251,'Talnagögn | Numerical Data'!$A:$A), _xlfn.XMATCH($A$2,'Talnagögn | Numerical Data'!$1:$1))/INDEX('Talnagögn | Numerical Data'!$1:$1048576, _xlfn.XMATCH($A251,'Talnagögn | Numerical Data'!$A:$A), _xlfn.XMATCH($B$2,'Talnagögn | Numerical Data'!$1:$1))-1</f>
        <v>-0.48800460123171563</v>
      </c>
      <c r="AT251" s="1004" cm="1">
        <f t="array" ref="AT251">INDEX('Talnagögn | Numerical Data'!$1:$1048576,_xlfn.XMATCH($B251,'Talnagögn | Numerical Data'!$B:$B),_xlfn.XMATCH($B$6,'Talnagögn | Numerical Data'!$1:$1))-INDEX('Talnagögn | Numerical Data'!$1:$1048576,_xlfn.XMATCH($A251,'Talnagögn | Numerical Data'!$A:$A),_xlfn.XMATCH($B$2,'Talnagögn | Numerical Data'!$1:$1))</f>
        <v>-27.600362194687378</v>
      </c>
      <c r="AU251" s="1005"/>
      <c r="AV251" s="292" cm="1">
        <f t="array" ref="AV251">INDEX('Talnagögn | Numerical Data'!$1:$1048576,_xlfn.XMATCH($B251,'Talnagögn | Numerical Data'!$B:$B),_xlfn.XMATCH($B$6,'Talnagögn | Numerical Data'!$1:$1))/INDEX('Talnagögn | Numerical Data'!$1:$1048576,_xlfn.XMATCH($A251,'Talnagögn | Numerical Data'!$A:$A),_xlfn.XMATCH($B$2,'Talnagögn | Numerical Data'!$1:$1))-1</f>
        <v>-0.83876362766414625</v>
      </c>
      <c r="AW251" s="1019" cm="1">
        <f t="array" ref="AW251">INDEX('Talnagögn | Numerical Data'!$1:$1048576,_xlfn.XMATCH($B251,'Talnagögn | Numerical Data'!$B:$B),_xlfn.XMATCH($B$5,'Talnagögn | Numerical Data'!$1:$1))-INDEX('Talnagögn | Numerical Data'!$1:$1048576,_xlfn.XMATCH($A251,'Talnagögn | Numerical Data'!$A:$A),_xlfn.XMATCH($B$3,'Talnagögn | Numerical Data'!$1:$1))</f>
        <v>1.3268183274022682</v>
      </c>
      <c r="AX251" s="1020"/>
      <c r="AY251" s="290" cm="1">
        <f t="array" ref="AY251">INDEX('Talnagögn | Numerical Data'!$1:$1048576,_xlfn.XMATCH($B251,'Talnagögn | Numerical Data'!$B:$B),_xlfn.XMATCH($B$5,'Talnagögn | Numerical Data'!$1:$1))/INDEX('Talnagögn | Numerical Data'!$1:$1048576,_xlfn.XMATCH($A251,'Talnagögn | Numerical Data'!$A:$A),_xlfn.XMATCH($B$3,'Talnagögn | Numerical Data'!$1:$1))-1</f>
        <v>5.8701375640098696E-2</v>
      </c>
      <c r="AZ251" s="1004" cm="1">
        <f t="array" ref="AZ251">INDEX('Talnagögn | Numerical Data'!$1:$1048576,_xlfn.XMATCH($C251,'Talnagögn | Numerical Data'!$B:$B),_xlfn.XMATCH($B$6,'Talnagögn | Numerical Data'!$1:$1))-INDEX('Talnagögn | Numerical Data'!$1:$1048576,_xlfn.XMATCH($A251,'Talnagögn | Numerical Data'!$A:$A),_xlfn.XMATCH($B$2,'Talnagögn | Numerical Data'!$1:$1))</f>
        <v>-28.125883926065271</v>
      </c>
      <c r="BA251" s="1005"/>
      <c r="BB251" s="292" cm="1">
        <f t="array" ref="BB251">INDEX('Talnagögn | Numerical Data'!$1:$1048576,_xlfn.XMATCH($C251,'Talnagögn | Numerical Data'!$B:$B),_xlfn.XMATCH($B$6,'Talnagögn | Numerical Data'!$1:$1))/INDEX('Talnagögn | Numerical Data'!$1:$1048576,_xlfn.XMATCH($A251,'Talnagögn | Numerical Data'!$A:$A),_xlfn.XMATCH($B$2,'Talnagögn | Numerical Data'!$1:$1))-1</f>
        <v>-0.8547340164118602</v>
      </c>
      <c r="BC251" s="1045" cm="1">
        <f t="array" ref="BC251">INDEX('Talnagögn | Numerical Data'!$1:$1048576,_xlfn.XMATCH($C251,'Talnagögn | Numerical Data'!$B:$B),_xlfn.XMATCH($B$5,'Talnagögn | Numerical Data'!$1:$1))-INDEX('Talnagögn | Numerical Data'!$1:$1048576,_xlfn.XMATCH($A251,'Talnagögn | Numerical Data'!$A:$A),_xlfn.XMATCH($B$3,'Talnagögn | Numerical Data'!$1:$1))</f>
        <v>-1.0503946810071412</v>
      </c>
      <c r="BD251" s="1046"/>
      <c r="BE251" s="351" cm="1">
        <f t="array" ref="BE251">INDEX('Talnagögn | Numerical Data'!$1:$1048576,_xlfn.XMATCH($C251,'Talnagögn | Numerical Data'!$B:$B),_xlfn.XMATCH($B$5,'Talnagögn | Numerical Data'!$1:$1))/INDEX('Talnagögn | Numerical Data'!$1:$1048576,_xlfn.XMATCH($A251,'Talnagögn | Numerical Data'!$A:$A),_xlfn.XMATCH($B$3,'Talnagögn | Numerical Data'!$1:$1))-1</f>
        <v>-4.647178250912698E-2</v>
      </c>
    </row>
    <row r="252" spans="1:57" s="42" customFormat="1" ht="21" customHeight="1" x14ac:dyDescent="0.4">
      <c r="A252" s="51" t="s">
        <v>95</v>
      </c>
      <c r="B252" s="591" t="s">
        <v>359</v>
      </c>
      <c r="C252" s="591" t="s">
        <v>364</v>
      </c>
      <c r="D252" s="337" t="s">
        <v>48</v>
      </c>
      <c r="E252" s="360" t="str">
        <f>'Talnagögn | Numerical Data'!$D$74</f>
        <v>Vélar og tæki</v>
      </c>
      <c r="F252" s="1004" cm="1">
        <f t="array" ref="F252">INDEX('Talnagögn | Numerical Data'!$1:$1048576, _xlfn.XMATCH($A252,'Talnagögn | Numerical Data'!$A:$A), _xlfn.XMATCH($A$2,'Talnagögn | Numerical Data'!$1:$1))</f>
        <v>74.887888616357046</v>
      </c>
      <c r="G252" s="1005"/>
      <c r="H252" s="290">
        <f t="shared" si="2"/>
        <v>4.2202357007228963E-2</v>
      </c>
      <c r="I252" s="1036" cm="1">
        <f t="array" ref="I252">INDEX('Talnagögn | Numerical Data'!$1:$1048576, _xlfn.XMATCH($A252,'Talnagögn | Numerical Data'!$A:$A), _xlfn.XMATCH($A$2,'Talnagögn | Numerical Data'!$1:$1))-INDEX('Talnagögn | Numerical Data'!$1:$1048576, _xlfn.XMATCH($A252,'Talnagögn | Numerical Data'!$A:$A), _xlfn.XMATCH($B$4,'Talnagögn | Numerical Data'!$1:$1))</f>
        <v>15.433234692825003</v>
      </c>
      <c r="J252" s="989"/>
      <c r="K252" s="292" cm="1">
        <f t="array" ref="K252">INDEX('Talnagögn | Numerical Data'!$1:$1048576, _xlfn.XMATCH($A252,'Talnagögn | Numerical Data'!$A:$A), _xlfn.XMATCH($A$2,'Talnagögn | Numerical Data'!$1:$1))/INDEX('Talnagögn | Numerical Data'!$1:$1048576, _xlfn.XMATCH($A252,'Talnagögn | Numerical Data'!$A:$A), _xlfn.XMATCH($B$4,'Talnagögn | Numerical Data'!$1:$1))-1</f>
        <v>0.25957992645410988</v>
      </c>
      <c r="L252" s="1004" cm="1">
        <f t="array" ref="L252">INDEX('Talnagögn | Numerical Data'!$1:$1048576, _xlfn.XMATCH($A252,'Talnagögn | Numerical Data'!$A:$A), _xlfn.XMATCH($A$2,'Talnagögn | Numerical Data'!$1:$1))-INDEX('Talnagögn | Numerical Data'!$1:$1048576, _xlfn.XMATCH($A252,'Talnagögn | Numerical Data'!$A:$A), _xlfn.XMATCH($B$3,'Talnagögn | Numerical Data'!$1:$1))</f>
        <v>-162.00465500113825</v>
      </c>
      <c r="M252" s="1005"/>
      <c r="N252" s="292" cm="1">
        <f t="array" ref="N252">INDEX('Talnagögn | Numerical Data'!$1:$1048576, _xlfn.XMATCH($A252,'Talnagögn | Numerical Data'!$A:$A), _xlfn.XMATCH($A$2,'Talnagögn | Numerical Data'!$1:$1))/INDEX('Talnagögn | Numerical Data'!$1:$1048576, _xlfn.XMATCH($A252,'Talnagögn | Numerical Data'!$A:$A), _xlfn.XMATCH($B$3,'Talnagögn | Numerical Data'!$1:$1))-1</f>
        <v>-0.68387401531186764</v>
      </c>
      <c r="O252" s="1004" cm="1">
        <f t="array" ref="O252">INDEX('Talnagögn | Numerical Data'!$1:$1048576, _xlfn.XMATCH($A252,'Talnagögn | Numerical Data'!$A:$A), _xlfn.XMATCH($A$2,'Talnagögn | Numerical Data'!$1:$1))-INDEX('Talnagögn | Numerical Data'!$1:$1048576, _xlfn.XMATCH($A252,'Talnagögn | Numerical Data'!$A:$A), _xlfn.XMATCH($B$2,'Talnagögn | Numerical Data'!$1:$1))</f>
        <v>-57.811673190103349</v>
      </c>
      <c r="P252" s="1005"/>
      <c r="Q252" s="287" cm="1">
        <f t="array" ref="Q252">INDEX('Talnagögn | Numerical Data'!$1:$1048576, _xlfn.XMATCH($A252,'Talnagögn | Numerical Data'!$A:$A), _xlfn.XMATCH($A$2,'Talnagögn | Numerical Data'!$1:$1))/INDEX('Talnagögn | Numerical Data'!$1:$1048576, _xlfn.XMATCH($A252,'Talnagögn | Numerical Data'!$A:$A), _xlfn.XMATCH($B$2,'Talnagögn | Numerical Data'!$1:$1))-1</f>
        <v>-0.43565835789586471</v>
      </c>
      <c r="R252" s="1004" cm="1">
        <f t="array" ref="R252">INDEX('Talnagögn | Numerical Data'!$1:$1048576,_xlfn.XMATCH($B252,'Talnagögn | Numerical Data'!$B:$B),_xlfn.XMATCH($B$6,'Talnagögn | Numerical Data'!$1:$1))-INDEX('Talnagögn | Numerical Data'!$1:$1048576,_xlfn.XMATCH($A252,'Talnagögn | Numerical Data'!$A:$A),_xlfn.XMATCH($B$2,'Talnagögn | Numerical Data'!$1:$1))</f>
        <v>-81.143508183466324</v>
      </c>
      <c r="S252" s="1005"/>
      <c r="T252" s="292" cm="1">
        <f t="array" ref="T252">INDEX('Talnagögn | Numerical Data'!$1:$1048576,_xlfn.XMATCH($B252,'Talnagögn | Numerical Data'!$B:$B),_xlfn.XMATCH($B$6,'Talnagögn | Numerical Data'!$1:$1))/INDEX('Talnagögn | Numerical Data'!$1:$1048576,_xlfn.XMATCH($A252,'Talnagögn | Numerical Data'!$A:$A),_xlfn.XMATCH($B$2,'Talnagögn | Numerical Data'!$1:$1))-1</f>
        <v>-0.61148286459161394</v>
      </c>
      <c r="U252" s="1036" cm="1">
        <f t="array" ref="U252">INDEX('Talnagögn | Numerical Data'!$1:$1048576,_xlfn.XMATCH($B252,'Talnagögn | Numerical Data'!$B:$B),_xlfn.XMATCH($B$5,'Talnagögn | Numerical Data'!$1:$1))-INDEX('Talnagögn | Numerical Data'!$1:$1048576,_xlfn.XMATCH($A252,'Talnagögn | Numerical Data'!$A:$A),_xlfn.XMATCH($B$3,'Talnagögn | Numerical Data'!$1:$1))</f>
        <v>-133.76021791292749</v>
      </c>
      <c r="V252" s="989"/>
      <c r="W252" s="292" cm="1">
        <f t="array" ref="W252">INDEX('Talnagögn | Numerical Data'!$1:$1048576,_xlfn.XMATCH($B252,'Talnagögn | Numerical Data'!$B:$B),_xlfn.XMATCH($B$5,'Talnagögn | Numerical Data'!$1:$1))/INDEX('Talnagögn | Numerical Data'!$1:$1048576,_xlfn.XMATCH($A252,'Talnagögn | Numerical Data'!$A:$A),_xlfn.XMATCH($B$3,'Talnagögn | Numerical Data'!$1:$1))-1</f>
        <v>-0.56464511660150407</v>
      </c>
      <c r="X252" s="998" cm="1">
        <f t="array" ref="X252">INDEX('Talnagögn | Numerical Data'!$1:$1048576,_xlfn.XMATCH($C252,'Talnagögn | Numerical Data'!$B:$B),_xlfn.XMATCH($B$6,'Talnagögn | Numerical Data'!$1:$1))-INDEX('Talnagögn | Numerical Data'!$1:$1048576,_xlfn.XMATCH($A252,'Talnagögn | Numerical Data'!$A:$A),_xlfn.XMATCH($B$2,'Talnagögn | Numerical Data'!$1:$1))</f>
        <v>-81.143508183466324</v>
      </c>
      <c r="Y252" s="999"/>
      <c r="Z252" s="622" cm="1">
        <f t="array" ref="Z252">INDEX('Talnagögn | Numerical Data'!$1:$1048576,_xlfn.XMATCH($C252,'Talnagögn | Numerical Data'!$B:$B),_xlfn.XMATCH($B$6,'Talnagögn | Numerical Data'!$1:$1))/INDEX('Talnagögn | Numerical Data'!$1:$1048576,_xlfn.XMATCH($A252,'Talnagögn | Numerical Data'!$A:$A),_xlfn.XMATCH($B$2,'Talnagögn | Numerical Data'!$1:$1))-1</f>
        <v>-0.61148286459161394</v>
      </c>
      <c r="AA252" s="998" cm="1">
        <f t="array" ref="AA252">INDEX('Talnagögn | Numerical Data'!$1:$1048576,_xlfn.XMATCH($C252,'Talnagögn | Numerical Data'!$B:$B),_xlfn.XMATCH($B$5,'Talnagögn | Numerical Data'!$1:$1))-INDEX('Talnagögn | Numerical Data'!$1:$1048576,_xlfn.XMATCH($A252,'Talnagögn | Numerical Data'!$A:$A),_xlfn.XMATCH($B$3,'Talnagögn | Numerical Data'!$1:$1))</f>
        <v>-133.76021791292749</v>
      </c>
      <c r="AB252" s="999"/>
      <c r="AC252" s="624" cm="1">
        <f t="array" ref="AC252">INDEX('Talnagögn | Numerical Data'!$1:$1048576,_xlfn.XMATCH($C252,'Talnagögn | Numerical Data'!$B:$B),_xlfn.XMATCH($B$5,'Talnagögn | Numerical Data'!$1:$1))/INDEX('Talnagögn | Numerical Data'!$1:$1048576,_xlfn.XMATCH($A252,'Talnagögn | Numerical Data'!$A:$A),_xlfn.XMATCH($B$3,'Talnagögn | Numerical Data'!$1:$1))-1</f>
        <v>-0.56464511660150407</v>
      </c>
      <c r="AD252" s="631"/>
      <c r="AF252" s="275"/>
      <c r="AG252" s="275" t="str">
        <f>'Talnagögn | Numerical Data'!$E$74</f>
        <v>Off-Road Vehicles and Other Machinery</v>
      </c>
      <c r="AH252" s="1004" cm="1">
        <f t="array" ref="AH252">INDEX('Talnagögn | Numerical Data'!$1:$1048576, _xlfn.XMATCH($A252,'Talnagögn | Numerical Data'!$A:$A), _xlfn.XMATCH($A$2,'Talnagögn | Numerical Data'!$1:$1))</f>
        <v>74.887888616357046</v>
      </c>
      <c r="AI252" s="1005"/>
      <c r="AJ252" s="290">
        <f t="shared" si="3"/>
        <v>4.2202357007228963E-2</v>
      </c>
      <c r="AK252" s="1036" cm="1">
        <f t="array" ref="AK252">INDEX('Talnagögn | Numerical Data'!$1:$1048576, _xlfn.XMATCH($A252,'Talnagögn | Numerical Data'!$A:$A), _xlfn.XMATCH($A$2,'Talnagögn | Numerical Data'!$1:$1))-INDEX('Talnagögn | Numerical Data'!$1:$1048576, _xlfn.XMATCH($A252,'Talnagögn | Numerical Data'!$A:$A), _xlfn.XMATCH($B$4,'Talnagögn | Numerical Data'!$1:$1))</f>
        <v>15.433234692825003</v>
      </c>
      <c r="AL252" s="989"/>
      <c r="AM252" s="292" cm="1">
        <f t="array" ref="AM252">INDEX('Talnagögn | Numerical Data'!$1:$1048576, _xlfn.XMATCH($A252,'Talnagögn | Numerical Data'!$A:$A), _xlfn.XMATCH($A$2,'Talnagögn | Numerical Data'!$1:$1))/INDEX('Talnagögn | Numerical Data'!$1:$1048576, _xlfn.XMATCH($A252,'Talnagögn | Numerical Data'!$A:$A), _xlfn.XMATCH($B$4,'Talnagögn | Numerical Data'!$1:$1))-1</f>
        <v>0.25957992645410988</v>
      </c>
      <c r="AN252" s="1004" cm="1">
        <f t="array" ref="AN252">INDEX('Talnagögn | Numerical Data'!$1:$1048576, _xlfn.XMATCH($A252,'Talnagögn | Numerical Data'!$A:$A), _xlfn.XMATCH($A$2,'Talnagögn | Numerical Data'!$1:$1))-INDEX('Talnagögn | Numerical Data'!$1:$1048576, _xlfn.XMATCH($A252,'Talnagögn | Numerical Data'!$A:$A), _xlfn.XMATCH($B$3,'Talnagögn | Numerical Data'!$1:$1))</f>
        <v>-162.00465500113825</v>
      </c>
      <c r="AO252" s="1005"/>
      <c r="AP252" s="292" cm="1">
        <f t="array" ref="AP252">INDEX('Talnagögn | Numerical Data'!$1:$1048576, _xlfn.XMATCH($A252,'Talnagögn | Numerical Data'!$A:$A), _xlfn.XMATCH($A$2,'Talnagögn | Numerical Data'!$1:$1))/INDEX('Talnagögn | Numerical Data'!$1:$1048576, _xlfn.XMATCH($A252,'Talnagögn | Numerical Data'!$A:$A), _xlfn.XMATCH($B$3,'Talnagögn | Numerical Data'!$1:$1))-1</f>
        <v>-0.68387401531186764</v>
      </c>
      <c r="AQ252" s="1004" cm="1">
        <f t="array" ref="AQ252">INDEX('Talnagögn | Numerical Data'!$1:$1048576, _xlfn.XMATCH($A252,'Talnagögn | Numerical Data'!$A:$A), _xlfn.XMATCH($A$2,'Talnagögn | Numerical Data'!$1:$1))-INDEX('Talnagögn | Numerical Data'!$1:$1048576, _xlfn.XMATCH($A252,'Talnagögn | Numerical Data'!$A:$A), _xlfn.XMATCH($B$2,'Talnagögn | Numerical Data'!$1:$1))</f>
        <v>-57.811673190103349</v>
      </c>
      <c r="AR252" s="1005"/>
      <c r="AS252" s="287" cm="1">
        <f t="array" ref="AS252">INDEX('Talnagögn | Numerical Data'!$1:$1048576, _xlfn.XMATCH($A252,'Talnagögn | Numerical Data'!$A:$A), _xlfn.XMATCH($A$2,'Talnagögn | Numerical Data'!$1:$1))/INDEX('Talnagögn | Numerical Data'!$1:$1048576, _xlfn.XMATCH($A252,'Talnagögn | Numerical Data'!$A:$A), _xlfn.XMATCH($B$2,'Talnagögn | Numerical Data'!$1:$1))-1</f>
        <v>-0.43565835789586471</v>
      </c>
      <c r="AT252" s="1004" cm="1">
        <f t="array" ref="AT252">INDEX('Talnagögn | Numerical Data'!$1:$1048576,_xlfn.XMATCH($B252,'Talnagögn | Numerical Data'!$B:$B),_xlfn.XMATCH($B$6,'Talnagögn | Numerical Data'!$1:$1))-INDEX('Talnagögn | Numerical Data'!$1:$1048576,_xlfn.XMATCH($A252,'Talnagögn | Numerical Data'!$A:$A),_xlfn.XMATCH($B$2,'Talnagögn | Numerical Data'!$1:$1))</f>
        <v>-81.143508183466324</v>
      </c>
      <c r="AU252" s="1005"/>
      <c r="AV252" s="292" cm="1">
        <f t="array" ref="AV252">INDEX('Talnagögn | Numerical Data'!$1:$1048576,_xlfn.XMATCH($B252,'Talnagögn | Numerical Data'!$B:$B),_xlfn.XMATCH($B$6,'Talnagögn | Numerical Data'!$1:$1))/INDEX('Talnagögn | Numerical Data'!$1:$1048576,_xlfn.XMATCH($A252,'Talnagögn | Numerical Data'!$A:$A),_xlfn.XMATCH($B$2,'Talnagögn | Numerical Data'!$1:$1))-1</f>
        <v>-0.61148286459161394</v>
      </c>
      <c r="AW252" s="1036" cm="1">
        <f t="array" ref="AW252">INDEX('Talnagögn | Numerical Data'!$1:$1048576,_xlfn.XMATCH($B252,'Talnagögn | Numerical Data'!$B:$B),_xlfn.XMATCH($B$5,'Talnagögn | Numerical Data'!$1:$1))-INDEX('Talnagögn | Numerical Data'!$1:$1048576,_xlfn.XMATCH($A252,'Talnagögn | Numerical Data'!$A:$A),_xlfn.XMATCH($B$3,'Talnagögn | Numerical Data'!$1:$1))</f>
        <v>-133.76021791292749</v>
      </c>
      <c r="AX252" s="989"/>
      <c r="AY252" s="292" cm="1">
        <f t="array" ref="AY252">INDEX('Talnagögn | Numerical Data'!$1:$1048576,_xlfn.XMATCH($B252,'Talnagögn | Numerical Data'!$B:$B),_xlfn.XMATCH($B$5,'Talnagögn | Numerical Data'!$1:$1))/INDEX('Talnagögn | Numerical Data'!$1:$1048576,_xlfn.XMATCH($A252,'Talnagögn | Numerical Data'!$A:$A),_xlfn.XMATCH($B$3,'Talnagögn | Numerical Data'!$1:$1))-1</f>
        <v>-0.56464511660150407</v>
      </c>
      <c r="AZ252" s="998" cm="1">
        <f t="array" ref="AZ252">INDEX('Talnagögn | Numerical Data'!$1:$1048576,_xlfn.XMATCH($C252,'Talnagögn | Numerical Data'!$B:$B),_xlfn.XMATCH($B$6,'Talnagögn | Numerical Data'!$1:$1))-INDEX('Talnagögn | Numerical Data'!$1:$1048576,_xlfn.XMATCH($A252,'Talnagögn | Numerical Data'!$A:$A),_xlfn.XMATCH($B$2,'Talnagögn | Numerical Data'!$1:$1))</f>
        <v>-81.143508183466324</v>
      </c>
      <c r="BA252" s="999"/>
      <c r="BB252" s="622" cm="1">
        <f t="array" ref="BB252">INDEX('Talnagögn | Numerical Data'!$1:$1048576,_xlfn.XMATCH($C252,'Talnagögn | Numerical Data'!$B:$B),_xlfn.XMATCH($B$6,'Talnagögn | Numerical Data'!$1:$1))/INDEX('Talnagögn | Numerical Data'!$1:$1048576,_xlfn.XMATCH($A252,'Talnagögn | Numerical Data'!$A:$A),_xlfn.XMATCH($B$2,'Talnagögn | Numerical Data'!$1:$1))-1</f>
        <v>-0.61148286459161394</v>
      </c>
      <c r="BC252" s="998" cm="1">
        <f t="array" ref="BC252">INDEX('Talnagögn | Numerical Data'!$1:$1048576,_xlfn.XMATCH($C252,'Talnagögn | Numerical Data'!$B:$B),_xlfn.XMATCH($B$5,'Talnagögn | Numerical Data'!$1:$1))-INDEX('Talnagögn | Numerical Data'!$1:$1048576,_xlfn.XMATCH($A252,'Talnagögn | Numerical Data'!$A:$A),_xlfn.XMATCH($B$3,'Talnagögn | Numerical Data'!$1:$1))</f>
        <v>-133.76021791292749</v>
      </c>
      <c r="BD252" s="999"/>
      <c r="BE252" s="624" cm="1">
        <f t="array" ref="BE252">INDEX('Talnagögn | Numerical Data'!$1:$1048576,_xlfn.XMATCH($C252,'Talnagögn | Numerical Data'!$B:$B),_xlfn.XMATCH($B$5,'Talnagögn | Numerical Data'!$1:$1))/INDEX('Talnagögn | Numerical Data'!$1:$1048576,_xlfn.XMATCH($A252,'Talnagögn | Numerical Data'!$A:$A),_xlfn.XMATCH($B$3,'Talnagögn | Numerical Data'!$1:$1))-1</f>
        <v>-0.56464511660150407</v>
      </c>
    </row>
    <row r="253" spans="1:57" s="42" customFormat="1" ht="21" customHeight="1" x14ac:dyDescent="0.4">
      <c r="A253" s="51" t="s">
        <v>101</v>
      </c>
      <c r="B253" s="591" t="s">
        <v>360</v>
      </c>
      <c r="C253" s="591" t="s">
        <v>365</v>
      </c>
      <c r="D253" s="337" t="s">
        <v>48</v>
      </c>
      <c r="E253" s="360" t="str">
        <f>'Talnagögn | Numerical Data'!$D$78</f>
        <v>Eldsneytisbruni vegna staðbundins iðnaðar</v>
      </c>
      <c r="F253" s="1004" cm="1">
        <f t="array" ref="F253">INDEX('Talnagögn | Numerical Data'!$1:$1048576, _xlfn.XMATCH($A253,'Talnagögn | Numerical Data'!$A:$A), _xlfn.XMATCH($A$2,'Talnagögn | Numerical Data'!$1:$1))</f>
        <v>56.87537960665744</v>
      </c>
      <c r="G253" s="1005"/>
      <c r="H253" s="290">
        <f t="shared" si="2"/>
        <v>3.2051578959291928E-2</v>
      </c>
      <c r="I253" s="1036" cm="1">
        <f t="array" ref="I253">INDEX('Talnagögn | Numerical Data'!$1:$1048576, _xlfn.XMATCH($A253,'Talnagögn | Numerical Data'!$A:$A), _xlfn.XMATCH($A$2,'Talnagögn | Numerical Data'!$1:$1))-INDEX('Talnagögn | Numerical Data'!$1:$1048576, _xlfn.XMATCH($A253,'Talnagögn | Numerical Data'!$A:$A), _xlfn.XMATCH($B$4,'Talnagögn | Numerical Data'!$1:$1))</f>
        <v>-38.451501826775903</v>
      </c>
      <c r="J253" s="989"/>
      <c r="K253" s="292" cm="1">
        <f t="array" ref="K253">INDEX('Talnagögn | Numerical Data'!$1:$1048576, _xlfn.XMATCH($A253,'Talnagögn | Numerical Data'!$A:$A), _xlfn.XMATCH($A$2,'Talnagögn | Numerical Data'!$1:$1))/INDEX('Talnagögn | Numerical Data'!$1:$1048576, _xlfn.XMATCH($A253,'Talnagögn | Numerical Data'!$A:$A), _xlfn.XMATCH($B$4,'Talnagögn | Numerical Data'!$1:$1))-1</f>
        <v>-0.40336473037384046</v>
      </c>
      <c r="L253" s="1004" cm="1">
        <f t="array" ref="L253">INDEX('Talnagögn | Numerical Data'!$1:$1048576, _xlfn.XMATCH($A253,'Talnagögn | Numerical Data'!$A:$A), _xlfn.XMATCH($A$2,'Talnagögn | Numerical Data'!$1:$1))-INDEX('Talnagögn | Numerical Data'!$1:$1048576, _xlfn.XMATCH($A253,'Talnagögn | Numerical Data'!$A:$A), _xlfn.XMATCH($B$3,'Talnagögn | Numerical Data'!$1:$1))</f>
        <v>-128.28568657993233</v>
      </c>
      <c r="M253" s="1005"/>
      <c r="N253" s="292" cm="1">
        <f t="array" ref="N253">INDEX('Talnagögn | Numerical Data'!$1:$1048576, _xlfn.XMATCH($A253,'Talnagögn | Numerical Data'!$A:$A), _xlfn.XMATCH($A$2,'Talnagögn | Numerical Data'!$1:$1))/INDEX('Talnagögn | Numerical Data'!$1:$1048576, _xlfn.XMATCH($A253,'Talnagögn | Numerical Data'!$A:$A), _xlfn.XMATCH($B$3,'Talnagögn | Numerical Data'!$1:$1))-1</f>
        <v>-0.69283294389035754</v>
      </c>
      <c r="O253" s="1004" cm="1">
        <f t="array" ref="O253">INDEX('Talnagögn | Numerical Data'!$1:$1048576, _xlfn.XMATCH($A253,'Talnagögn | Numerical Data'!$A:$A), _xlfn.XMATCH($A$2,'Talnagögn | Numerical Data'!$1:$1))-INDEX('Talnagögn | Numerical Data'!$1:$1048576, _xlfn.XMATCH($A253,'Talnagögn | Numerical Data'!$A:$A), _xlfn.XMATCH($B$2,'Talnagögn | Numerical Data'!$1:$1))</f>
        <v>-181.42661686722911</v>
      </c>
      <c r="P253" s="1005"/>
      <c r="Q253" s="287" cm="1">
        <f t="array" ref="Q253">INDEX('Talnagögn | Numerical Data'!$1:$1048576, _xlfn.XMATCH($A253,'Talnagögn | Numerical Data'!$A:$A), _xlfn.XMATCH($A$2,'Talnagögn | Numerical Data'!$1:$1))/INDEX('Talnagögn | Numerical Data'!$1:$1048576, _xlfn.XMATCH($A253,'Talnagögn | Numerical Data'!$A:$A), _xlfn.XMATCH($B$2,'Talnagögn | Numerical Data'!$1:$1))-1</f>
        <v>-0.76133066257004722</v>
      </c>
      <c r="R253" s="1004" cm="1">
        <f t="array" ref="R253">INDEX('Talnagögn | Numerical Data'!$1:$1048576,_xlfn.XMATCH($B253,'Talnagögn | Numerical Data'!$B:$B),_xlfn.XMATCH($B$6,'Talnagögn | Numerical Data'!$1:$1))-INDEX('Talnagögn | Numerical Data'!$1:$1048576,_xlfn.XMATCH($A253,'Talnagögn | Numerical Data'!$A:$A),_xlfn.XMATCH($B$2,'Talnagögn | Numerical Data'!$1:$1))</f>
        <v>-227.0498084438313</v>
      </c>
      <c r="S253" s="1005"/>
      <c r="T253" s="292" cm="1">
        <f t="array" ref="T253">INDEX('Talnagögn | Numerical Data'!$1:$1048576,_xlfn.XMATCH($B253,'Talnagögn | Numerical Data'!$B:$B),_xlfn.XMATCH($B$6,'Talnagögn | Numerical Data'!$1:$1))/INDEX('Talnagögn | Numerical Data'!$1:$1048576,_xlfn.XMATCH($A253,'Talnagögn | Numerical Data'!$A:$A),_xlfn.XMATCH($B$2,'Talnagögn | Numerical Data'!$1:$1))-1</f>
        <v>-0.95278181384733684</v>
      </c>
      <c r="U253" s="1036" cm="1">
        <f t="array" ref="U253">INDEX('Talnagögn | Numerical Data'!$1:$1048576,_xlfn.XMATCH($B253,'Talnagögn | Numerical Data'!$B:$B),_xlfn.XMATCH($B$5,'Talnagögn | Numerical Data'!$1:$1))-INDEX('Talnagögn | Numerical Data'!$1:$1048576,_xlfn.XMATCH($A253,'Talnagögn | Numerical Data'!$A:$A),_xlfn.XMATCH($B$3,'Talnagögn | Numerical Data'!$1:$1))</f>
        <v>-133.52839681773486</v>
      </c>
      <c r="V253" s="989"/>
      <c r="W253" s="292" cm="1">
        <f t="array" ref="W253">INDEX('Talnagögn | Numerical Data'!$1:$1048576,_xlfn.XMATCH($B253,'Talnagögn | Numerical Data'!$B:$B),_xlfn.XMATCH($B$5,'Talnagögn | Numerical Data'!$1:$1))/INDEX('Talnagögn | Numerical Data'!$1:$1048576,_xlfn.XMATCH($A253,'Talnagögn | Numerical Data'!$A:$A),_xlfn.XMATCH($B$3,'Talnagögn | Numerical Data'!$1:$1))-1</f>
        <v>-0.72114726690532316</v>
      </c>
      <c r="X253" s="998" cm="1">
        <f t="array" ref="X253">INDEX('Talnagögn | Numerical Data'!$1:$1048576,_xlfn.XMATCH($C253,'Talnagögn | Numerical Data'!$B:$B),_xlfn.XMATCH($B$6,'Talnagögn | Numerical Data'!$1:$1))-INDEX('Talnagögn | Numerical Data'!$1:$1048576,_xlfn.XMATCH($A253,'Talnagögn | Numerical Data'!$A:$A),_xlfn.XMATCH($B$2,'Talnagögn | Numerical Data'!$1:$1))</f>
        <v>-227.0498084438313</v>
      </c>
      <c r="Y253" s="999"/>
      <c r="Z253" s="622" cm="1">
        <f t="array" ref="Z253">INDEX('Talnagögn | Numerical Data'!$1:$1048576,_xlfn.XMATCH($C253,'Talnagögn | Numerical Data'!$B:$B),_xlfn.XMATCH($B$6,'Talnagögn | Numerical Data'!$1:$1))/INDEX('Talnagögn | Numerical Data'!$1:$1048576,_xlfn.XMATCH($A253,'Talnagögn | Numerical Data'!$A:$A),_xlfn.XMATCH($B$2,'Talnagögn | Numerical Data'!$1:$1))-1</f>
        <v>-0.95278181384733684</v>
      </c>
      <c r="AA253" s="998" cm="1">
        <f t="array" ref="AA253">INDEX('Talnagögn | Numerical Data'!$1:$1048576,_xlfn.XMATCH($C253,'Talnagögn | Numerical Data'!$B:$B),_xlfn.XMATCH($B$5,'Talnagögn | Numerical Data'!$1:$1))-INDEX('Talnagögn | Numerical Data'!$1:$1048576,_xlfn.XMATCH($A253,'Talnagögn | Numerical Data'!$A:$A),_xlfn.XMATCH($B$3,'Talnagögn | Numerical Data'!$1:$1))</f>
        <v>-133.52839681773486</v>
      </c>
      <c r="AB253" s="999"/>
      <c r="AC253" s="624" cm="1">
        <f t="array" ref="AC253">INDEX('Talnagögn | Numerical Data'!$1:$1048576,_xlfn.XMATCH($C253,'Talnagögn | Numerical Data'!$B:$B),_xlfn.XMATCH($B$5,'Talnagögn | Numerical Data'!$1:$1))/INDEX('Talnagögn | Numerical Data'!$1:$1048576,_xlfn.XMATCH($A253,'Talnagögn | Numerical Data'!$A:$A),_xlfn.XMATCH($B$3,'Talnagögn | Numerical Data'!$1:$1))-1</f>
        <v>-0.72114726690532316</v>
      </c>
      <c r="AD253" s="631"/>
      <c r="AF253" s="275"/>
      <c r="AG253" s="275" t="str">
        <f>'Talnagögn | Numerical Data'!$E$78</f>
        <v>Fuel Combustion in Stationary Industry</v>
      </c>
      <c r="AH253" s="1004" cm="1">
        <f t="array" ref="AH253">INDEX('Talnagögn | Numerical Data'!$1:$1048576, _xlfn.XMATCH($A253,'Talnagögn | Numerical Data'!$A:$A), _xlfn.XMATCH($A$2,'Talnagögn | Numerical Data'!$1:$1))</f>
        <v>56.87537960665744</v>
      </c>
      <c r="AI253" s="1005"/>
      <c r="AJ253" s="290">
        <f t="shared" si="3"/>
        <v>3.2051578959291928E-2</v>
      </c>
      <c r="AK253" s="1036" cm="1">
        <f t="array" ref="AK253">INDEX('Talnagögn | Numerical Data'!$1:$1048576, _xlfn.XMATCH($A253,'Talnagögn | Numerical Data'!$A:$A), _xlfn.XMATCH($A$2,'Talnagögn | Numerical Data'!$1:$1))-INDEX('Talnagögn | Numerical Data'!$1:$1048576, _xlfn.XMATCH($A253,'Talnagögn | Numerical Data'!$A:$A), _xlfn.XMATCH($B$4,'Talnagögn | Numerical Data'!$1:$1))</f>
        <v>-38.451501826775903</v>
      </c>
      <c r="AL253" s="989"/>
      <c r="AM253" s="292" cm="1">
        <f t="array" ref="AM253">INDEX('Talnagögn | Numerical Data'!$1:$1048576, _xlfn.XMATCH($A253,'Talnagögn | Numerical Data'!$A:$A), _xlfn.XMATCH($A$2,'Talnagögn | Numerical Data'!$1:$1))/INDEX('Talnagögn | Numerical Data'!$1:$1048576, _xlfn.XMATCH($A253,'Talnagögn | Numerical Data'!$A:$A), _xlfn.XMATCH($B$4,'Talnagögn | Numerical Data'!$1:$1))-1</f>
        <v>-0.40336473037384046</v>
      </c>
      <c r="AN253" s="1004" cm="1">
        <f t="array" ref="AN253">INDEX('Talnagögn | Numerical Data'!$1:$1048576, _xlfn.XMATCH($A253,'Talnagögn | Numerical Data'!$A:$A), _xlfn.XMATCH($A$2,'Talnagögn | Numerical Data'!$1:$1))-INDEX('Talnagögn | Numerical Data'!$1:$1048576, _xlfn.XMATCH($A253,'Talnagögn | Numerical Data'!$A:$A), _xlfn.XMATCH($B$3,'Talnagögn | Numerical Data'!$1:$1))</f>
        <v>-128.28568657993233</v>
      </c>
      <c r="AO253" s="1005"/>
      <c r="AP253" s="292" cm="1">
        <f t="array" ref="AP253">INDEX('Talnagögn | Numerical Data'!$1:$1048576, _xlfn.XMATCH($A253,'Talnagögn | Numerical Data'!$A:$A), _xlfn.XMATCH($A$2,'Talnagögn | Numerical Data'!$1:$1))/INDEX('Talnagögn | Numerical Data'!$1:$1048576, _xlfn.XMATCH($A253,'Talnagögn | Numerical Data'!$A:$A), _xlfn.XMATCH($B$3,'Talnagögn | Numerical Data'!$1:$1))-1</f>
        <v>-0.69283294389035754</v>
      </c>
      <c r="AQ253" s="1004" cm="1">
        <f t="array" ref="AQ253">INDEX('Talnagögn | Numerical Data'!$1:$1048576, _xlfn.XMATCH($A253,'Talnagögn | Numerical Data'!$A:$A), _xlfn.XMATCH($A$2,'Talnagögn | Numerical Data'!$1:$1))-INDEX('Talnagögn | Numerical Data'!$1:$1048576, _xlfn.XMATCH($A253,'Talnagögn | Numerical Data'!$A:$A), _xlfn.XMATCH($B$2,'Talnagögn | Numerical Data'!$1:$1))</f>
        <v>-181.42661686722911</v>
      </c>
      <c r="AR253" s="1005"/>
      <c r="AS253" s="287" cm="1">
        <f t="array" ref="AS253">INDEX('Talnagögn | Numerical Data'!$1:$1048576, _xlfn.XMATCH($A253,'Talnagögn | Numerical Data'!$A:$A), _xlfn.XMATCH($A$2,'Talnagögn | Numerical Data'!$1:$1))/INDEX('Talnagögn | Numerical Data'!$1:$1048576, _xlfn.XMATCH($A253,'Talnagögn | Numerical Data'!$A:$A), _xlfn.XMATCH($B$2,'Talnagögn | Numerical Data'!$1:$1))-1</f>
        <v>-0.76133066257004722</v>
      </c>
      <c r="AT253" s="1004" cm="1">
        <f t="array" ref="AT253">INDEX('Talnagögn | Numerical Data'!$1:$1048576,_xlfn.XMATCH($B253,'Talnagögn | Numerical Data'!$B:$B),_xlfn.XMATCH($B$6,'Talnagögn | Numerical Data'!$1:$1))-INDEX('Talnagögn | Numerical Data'!$1:$1048576,_xlfn.XMATCH($A253,'Talnagögn | Numerical Data'!$A:$A),_xlfn.XMATCH($B$2,'Talnagögn | Numerical Data'!$1:$1))</f>
        <v>-227.0498084438313</v>
      </c>
      <c r="AU253" s="1005"/>
      <c r="AV253" s="292" cm="1">
        <f t="array" ref="AV253">INDEX('Talnagögn | Numerical Data'!$1:$1048576,_xlfn.XMATCH($B253,'Talnagögn | Numerical Data'!$B:$B),_xlfn.XMATCH($B$6,'Talnagögn | Numerical Data'!$1:$1))/INDEX('Talnagögn | Numerical Data'!$1:$1048576,_xlfn.XMATCH($A253,'Talnagögn | Numerical Data'!$A:$A),_xlfn.XMATCH($B$2,'Talnagögn | Numerical Data'!$1:$1))-1</f>
        <v>-0.95278181384733684</v>
      </c>
      <c r="AW253" s="1036" cm="1">
        <f t="array" ref="AW253">INDEX('Talnagögn | Numerical Data'!$1:$1048576,_xlfn.XMATCH($B253,'Talnagögn | Numerical Data'!$B:$B),_xlfn.XMATCH($B$5,'Talnagögn | Numerical Data'!$1:$1))-INDEX('Talnagögn | Numerical Data'!$1:$1048576,_xlfn.XMATCH($A253,'Talnagögn | Numerical Data'!$A:$A),_xlfn.XMATCH($B$3,'Talnagögn | Numerical Data'!$1:$1))</f>
        <v>-133.52839681773486</v>
      </c>
      <c r="AX253" s="989"/>
      <c r="AY253" s="292" cm="1">
        <f t="array" ref="AY253">INDEX('Talnagögn | Numerical Data'!$1:$1048576,_xlfn.XMATCH($B253,'Talnagögn | Numerical Data'!$B:$B),_xlfn.XMATCH($B$5,'Talnagögn | Numerical Data'!$1:$1))/INDEX('Talnagögn | Numerical Data'!$1:$1048576,_xlfn.XMATCH($A253,'Talnagögn | Numerical Data'!$A:$A),_xlfn.XMATCH($B$3,'Talnagögn | Numerical Data'!$1:$1))-1</f>
        <v>-0.72114726690532316</v>
      </c>
      <c r="AZ253" s="998" cm="1">
        <f t="array" ref="AZ253">INDEX('Talnagögn | Numerical Data'!$1:$1048576,_xlfn.XMATCH($C253,'Talnagögn | Numerical Data'!$B:$B),_xlfn.XMATCH($B$6,'Talnagögn | Numerical Data'!$1:$1))-INDEX('Talnagögn | Numerical Data'!$1:$1048576,_xlfn.XMATCH($A253,'Talnagögn | Numerical Data'!$A:$A),_xlfn.XMATCH($B$2,'Talnagögn | Numerical Data'!$1:$1))</f>
        <v>-227.0498084438313</v>
      </c>
      <c r="BA253" s="999"/>
      <c r="BB253" s="622" cm="1">
        <f t="array" ref="BB253">INDEX('Talnagögn | Numerical Data'!$1:$1048576,_xlfn.XMATCH($C253,'Talnagögn | Numerical Data'!$B:$B),_xlfn.XMATCH($B$6,'Talnagögn | Numerical Data'!$1:$1))/INDEX('Talnagögn | Numerical Data'!$1:$1048576,_xlfn.XMATCH($A253,'Talnagögn | Numerical Data'!$A:$A),_xlfn.XMATCH($B$2,'Talnagögn | Numerical Data'!$1:$1))-1</f>
        <v>-0.95278181384733684</v>
      </c>
      <c r="BC253" s="998" cm="1">
        <f t="array" ref="BC253">INDEX('Talnagögn | Numerical Data'!$1:$1048576,_xlfn.XMATCH($C253,'Talnagögn | Numerical Data'!$B:$B),_xlfn.XMATCH($B$5,'Talnagögn | Numerical Data'!$1:$1))-INDEX('Talnagögn | Numerical Data'!$1:$1048576,_xlfn.XMATCH($A253,'Talnagögn | Numerical Data'!$A:$A),_xlfn.XMATCH($B$3,'Talnagögn | Numerical Data'!$1:$1))</f>
        <v>-133.52839681773486</v>
      </c>
      <c r="BD253" s="999"/>
      <c r="BE253" s="624" cm="1">
        <f t="array" ref="BE253">INDEX('Talnagögn | Numerical Data'!$1:$1048576,_xlfn.XMATCH($C253,'Talnagögn | Numerical Data'!$B:$B),_xlfn.XMATCH($B$5,'Talnagögn | Numerical Data'!$1:$1))/INDEX('Talnagögn | Numerical Data'!$1:$1048576,_xlfn.XMATCH($A253,'Talnagögn | Numerical Data'!$A:$A),_xlfn.XMATCH($B$3,'Talnagögn | Numerical Data'!$1:$1))-1</f>
        <v>-0.72114726690532316</v>
      </c>
    </row>
    <row r="254" spans="1:57" s="42" customFormat="1" ht="21" customHeight="1" x14ac:dyDescent="0.4">
      <c r="A254" s="327" t="s">
        <v>55</v>
      </c>
      <c r="B254" s="591" t="s">
        <v>347</v>
      </c>
      <c r="C254" s="591" t="s">
        <v>353</v>
      </c>
      <c r="D254" s="337" t="s">
        <v>48</v>
      </c>
      <c r="E254" s="361" t="str">
        <f>'Talnagögn | Numerical Data'!$D$81</f>
        <v>Jarðvarmavirkjanir</v>
      </c>
      <c r="F254" s="1004" cm="1">
        <f t="array" ref="F254">INDEX('Talnagögn | Numerical Data'!$1:$1048576, _xlfn.XMATCH($A254,'Talnagögn | Numerical Data'!$A:$A), _xlfn.XMATCH($A$2,'Talnagögn | Numerical Data'!$1:$1))</f>
        <v>176.69460000000001</v>
      </c>
      <c r="G254" s="1005"/>
      <c r="H254" s="292">
        <f t="shared" si="2"/>
        <v>9.9574560429265102E-2</v>
      </c>
      <c r="I254" s="1019" cm="1">
        <f t="array" ref="I254">INDEX('Talnagögn | Numerical Data'!$1:$1048576, _xlfn.XMATCH($A254,'Talnagögn | Numerical Data'!$A:$A), _xlfn.XMATCH($A$2,'Talnagögn | Numerical Data'!$1:$1))-INDEX('Talnagögn | Numerical Data'!$1:$1048576, _xlfn.XMATCH($A254,'Talnagögn | Numerical Data'!$A:$A), _xlfn.XMATCH($B$4,'Talnagögn | Numerical Data'!$1:$1))</f>
        <v>-1.4491846135524611</v>
      </c>
      <c r="J254" s="1020"/>
      <c r="K254" s="333" cm="1">
        <f t="array" ref="K254">INDEX('Talnagögn | Numerical Data'!$1:$1048576, _xlfn.XMATCH($A254,'Talnagögn | Numerical Data'!$A:$A), _xlfn.XMATCH($A$2,'Talnagögn | Numerical Data'!$1:$1))/INDEX('Talnagögn | Numerical Data'!$1:$1048576, _xlfn.XMATCH($A254,'Talnagögn | Numerical Data'!$A:$A), _xlfn.XMATCH($B$4,'Talnagögn | Numerical Data'!$1:$1))-1</f>
        <v>-8.1349153813936592E-3</v>
      </c>
      <c r="L254" s="1004" cm="1">
        <f t="array" ref="L254">INDEX('Talnagögn | Numerical Data'!$1:$1048576, _xlfn.XMATCH($A254,'Talnagögn | Numerical Data'!$A:$A), _xlfn.XMATCH($A$2,'Talnagögn | Numerical Data'!$1:$1))-INDEX('Talnagögn | Numerical Data'!$1:$1048576, _xlfn.XMATCH($A254,'Talnagögn | Numerical Data'!$A:$A), _xlfn.XMATCH($B$3,'Talnagögn | Numerical Data'!$1:$1))</f>
        <v>57.257206693838583</v>
      </c>
      <c r="M254" s="1005"/>
      <c r="N254" s="292" cm="1">
        <f t="array" ref="N254">INDEX('Talnagögn | Numerical Data'!$1:$1048576, _xlfn.XMATCH($A254,'Talnagögn | Numerical Data'!$A:$A), _xlfn.XMATCH($A$2,'Talnagögn | Numerical Data'!$1:$1))/INDEX('Talnagögn | Numerical Data'!$1:$1048576, _xlfn.XMATCH($A254,'Talnagögn | Numerical Data'!$A:$A), _xlfn.XMATCH($B$3,'Talnagögn | Numerical Data'!$1:$1))-1</f>
        <v>0.47939096047640262</v>
      </c>
      <c r="O254" s="1004" cm="1">
        <f t="array" ref="O254">INDEX('Talnagögn | Numerical Data'!$1:$1048576, _xlfn.XMATCH($A254,'Talnagögn | Numerical Data'!$A:$A), _xlfn.XMATCH($A$2,'Talnagögn | Numerical Data'!$1:$1))-INDEX('Talnagögn | Numerical Data'!$1:$1048576, _xlfn.XMATCH($A254,'Talnagögn | Numerical Data'!$A:$A), _xlfn.XMATCH($B$2,'Talnagögn | Numerical Data'!$1:$1))</f>
        <v>115.12026564245417</v>
      </c>
      <c r="P254" s="1005"/>
      <c r="Q254" s="287" cm="1">
        <f t="array" ref="Q254">INDEX('Talnagögn | Numerical Data'!$1:$1048576, _xlfn.XMATCH($A254,'Talnagögn | Numerical Data'!$A:$A), _xlfn.XMATCH($A$2,'Talnagögn | Numerical Data'!$1:$1))/INDEX('Talnagögn | Numerical Data'!$1:$1048576, _xlfn.XMATCH($A254,'Talnagögn | Numerical Data'!$A:$A), _xlfn.XMATCH($B$2,'Talnagögn | Numerical Data'!$1:$1))-1</f>
        <v>1.8696144561463108</v>
      </c>
      <c r="R254" s="1004" cm="1">
        <f t="array" ref="R254">INDEX('Talnagögn | Numerical Data'!$1:$1048576,_xlfn.XMATCH($B254,'Talnagögn | Numerical Data'!$B:$B),_xlfn.XMATCH($B$6,'Talnagögn | Numerical Data'!$1:$1))-INDEX('Talnagögn | Numerical Data'!$1:$1048576,_xlfn.XMATCH($A254,'Talnagögn | Numerical Data'!$A:$A),_xlfn.XMATCH($B$2,'Talnagögn | Numerical Data'!$1:$1))</f>
        <v>73.271525487390846</v>
      </c>
      <c r="S254" s="1005"/>
      <c r="T254" s="292" cm="1">
        <f t="array" ref="T254">INDEX('Talnagögn | Numerical Data'!$1:$1048576,_xlfn.XMATCH($B254,'Talnagögn | Numerical Data'!$B:$B),_xlfn.XMATCH($B$6,'Talnagögn | Numerical Data'!$1:$1))/INDEX('Talnagögn | Numerical Data'!$1:$1048576,_xlfn.XMATCH($A254,'Talnagögn | Numerical Data'!$A:$A),_xlfn.XMATCH($B$2,'Talnagögn | Numerical Data'!$1:$1))-1</f>
        <v>1.1899686168253565</v>
      </c>
      <c r="U254" s="1036" cm="1">
        <f t="array" ref="U254">INDEX('Talnagögn | Numerical Data'!$1:$1048576,_xlfn.XMATCH($B254,'Talnagögn | Numerical Data'!$B:$B),_xlfn.XMATCH($B$5,'Talnagögn | Numerical Data'!$1:$1))-INDEX('Talnagögn | Numerical Data'!$1:$1048576,_xlfn.XMATCH($A254,'Talnagögn | Numerical Data'!$A:$A),_xlfn.XMATCH($B$3,'Talnagögn | Numerical Data'!$1:$1))</f>
        <v>15.408466538775258</v>
      </c>
      <c r="V254" s="989"/>
      <c r="W254" s="292" cm="1">
        <f t="array" ref="W254">INDEX('Talnagögn | Numerical Data'!$1:$1048576,_xlfn.XMATCH($B254,'Talnagögn | Numerical Data'!$B:$B),_xlfn.XMATCH($B$5,'Talnagögn | Numerical Data'!$1:$1))/INDEX('Talnagögn | Numerical Data'!$1:$1048576,_xlfn.XMATCH($A254,'Talnagögn | Numerical Data'!$A:$A),_xlfn.XMATCH($B$3,'Talnagögn | Numerical Data'!$1:$1))-1</f>
        <v>0.12900873095310916</v>
      </c>
      <c r="X254" s="998" cm="1">
        <f t="array" ref="X254">INDEX('Talnagögn | Numerical Data'!$1:$1048576,_xlfn.XMATCH($C254,'Talnagögn | Numerical Data'!$B:$B),_xlfn.XMATCH($B$6,'Talnagögn | Numerical Data'!$1:$1))-INDEX('Talnagögn | Numerical Data'!$1:$1048576,_xlfn.XMATCH($A254,'Talnagögn | Numerical Data'!$A:$A),_xlfn.XMATCH($B$2,'Talnagögn | Numerical Data'!$1:$1))</f>
        <v>73.271525487390846</v>
      </c>
      <c r="Y254" s="999"/>
      <c r="Z254" s="622" cm="1">
        <f t="array" ref="Z254">INDEX('Talnagögn | Numerical Data'!$1:$1048576,_xlfn.XMATCH($C254,'Talnagögn | Numerical Data'!$B:$B),_xlfn.XMATCH($B$6,'Talnagögn | Numerical Data'!$1:$1))/INDEX('Talnagögn | Numerical Data'!$1:$1048576,_xlfn.XMATCH($A254,'Talnagögn | Numerical Data'!$A:$A),_xlfn.XMATCH($B$2,'Talnagögn | Numerical Data'!$1:$1))-1</f>
        <v>1.1899686168253565</v>
      </c>
      <c r="AA254" s="998" cm="1">
        <f t="array" ref="AA254">INDEX('Talnagögn | Numerical Data'!$1:$1048576,_xlfn.XMATCH($C254,'Talnagögn | Numerical Data'!$B:$B),_xlfn.XMATCH($B$5,'Talnagögn | Numerical Data'!$1:$1))-INDEX('Talnagögn | Numerical Data'!$1:$1048576,_xlfn.XMATCH($A254,'Talnagögn | Numerical Data'!$A:$A),_xlfn.XMATCH($B$3,'Talnagögn | Numerical Data'!$1:$1))</f>
        <v>15.408466538775258</v>
      </c>
      <c r="AB254" s="999"/>
      <c r="AC254" s="624" cm="1">
        <f t="array" ref="AC254">INDEX('Talnagögn | Numerical Data'!$1:$1048576,_xlfn.XMATCH($C254,'Talnagögn | Numerical Data'!$B:$B),_xlfn.XMATCH($B$5,'Talnagögn | Numerical Data'!$1:$1))/INDEX('Talnagögn | Numerical Data'!$1:$1048576,_xlfn.XMATCH($A254,'Talnagögn | Numerical Data'!$A:$A),_xlfn.XMATCH($B$3,'Talnagögn | Numerical Data'!$1:$1))-1</f>
        <v>0.12900873095310916</v>
      </c>
      <c r="AD254" s="631"/>
      <c r="AF254" s="275"/>
      <c r="AG254" s="275" t="str">
        <f>'Talnagögn | Numerical Data'!$E$81</f>
        <v>Geothermal Energy</v>
      </c>
      <c r="AH254" s="1004" cm="1">
        <f t="array" ref="AH254">INDEX('Talnagögn | Numerical Data'!$1:$1048576, _xlfn.XMATCH($A254,'Talnagögn | Numerical Data'!$A:$A), _xlfn.XMATCH($A$2,'Talnagögn | Numerical Data'!$1:$1))</f>
        <v>176.69460000000001</v>
      </c>
      <c r="AI254" s="1005"/>
      <c r="AJ254" s="292">
        <f t="shared" si="3"/>
        <v>9.9574560429265102E-2</v>
      </c>
      <c r="AK254" s="1019" cm="1">
        <f t="array" ref="AK254">INDEX('Talnagögn | Numerical Data'!$1:$1048576, _xlfn.XMATCH($A254,'Talnagögn | Numerical Data'!$A:$A), _xlfn.XMATCH($A$2,'Talnagögn | Numerical Data'!$1:$1))-INDEX('Talnagögn | Numerical Data'!$1:$1048576, _xlfn.XMATCH($A254,'Talnagögn | Numerical Data'!$A:$A), _xlfn.XMATCH($B$4,'Talnagögn | Numerical Data'!$1:$1))</f>
        <v>-1.4491846135524611</v>
      </c>
      <c r="AL254" s="1020"/>
      <c r="AM254" s="333" cm="1">
        <f t="array" ref="AM254">INDEX('Talnagögn | Numerical Data'!$1:$1048576, _xlfn.XMATCH($A254,'Talnagögn | Numerical Data'!$A:$A), _xlfn.XMATCH($A$2,'Talnagögn | Numerical Data'!$1:$1))/INDEX('Talnagögn | Numerical Data'!$1:$1048576, _xlfn.XMATCH($A254,'Talnagögn | Numerical Data'!$A:$A), _xlfn.XMATCH($B$4,'Talnagögn | Numerical Data'!$1:$1))-1</f>
        <v>-8.1349153813936592E-3</v>
      </c>
      <c r="AN254" s="1004" cm="1">
        <f t="array" ref="AN254">INDEX('Talnagögn | Numerical Data'!$1:$1048576, _xlfn.XMATCH($A254,'Talnagögn | Numerical Data'!$A:$A), _xlfn.XMATCH($A$2,'Talnagögn | Numerical Data'!$1:$1))-INDEX('Talnagögn | Numerical Data'!$1:$1048576, _xlfn.XMATCH($A254,'Talnagögn | Numerical Data'!$A:$A), _xlfn.XMATCH($B$3,'Talnagögn | Numerical Data'!$1:$1))</f>
        <v>57.257206693838583</v>
      </c>
      <c r="AO254" s="1005"/>
      <c r="AP254" s="292" cm="1">
        <f t="array" ref="AP254">INDEX('Talnagögn | Numerical Data'!$1:$1048576, _xlfn.XMATCH($A254,'Talnagögn | Numerical Data'!$A:$A), _xlfn.XMATCH($A$2,'Talnagögn | Numerical Data'!$1:$1))/INDEX('Talnagögn | Numerical Data'!$1:$1048576, _xlfn.XMATCH($A254,'Talnagögn | Numerical Data'!$A:$A), _xlfn.XMATCH($B$3,'Talnagögn | Numerical Data'!$1:$1))-1</f>
        <v>0.47939096047640262</v>
      </c>
      <c r="AQ254" s="1004" cm="1">
        <f t="array" ref="AQ254">INDEX('Talnagögn | Numerical Data'!$1:$1048576, _xlfn.XMATCH($A254,'Talnagögn | Numerical Data'!$A:$A), _xlfn.XMATCH($A$2,'Talnagögn | Numerical Data'!$1:$1))-INDEX('Talnagögn | Numerical Data'!$1:$1048576, _xlfn.XMATCH($A254,'Talnagögn | Numerical Data'!$A:$A), _xlfn.XMATCH($B$2,'Talnagögn | Numerical Data'!$1:$1))</f>
        <v>115.12026564245417</v>
      </c>
      <c r="AR254" s="1005"/>
      <c r="AS254" s="287" cm="1">
        <f t="array" ref="AS254">INDEX('Talnagögn | Numerical Data'!$1:$1048576, _xlfn.XMATCH($A254,'Talnagögn | Numerical Data'!$A:$A), _xlfn.XMATCH($A$2,'Talnagögn | Numerical Data'!$1:$1))/INDEX('Talnagögn | Numerical Data'!$1:$1048576, _xlfn.XMATCH($A254,'Talnagögn | Numerical Data'!$A:$A), _xlfn.XMATCH($B$2,'Talnagögn | Numerical Data'!$1:$1))-1</f>
        <v>1.8696144561463108</v>
      </c>
      <c r="AT254" s="1004" cm="1">
        <f t="array" ref="AT254">INDEX('Talnagögn | Numerical Data'!$1:$1048576,_xlfn.XMATCH($B254,'Talnagögn | Numerical Data'!$B:$B),_xlfn.XMATCH($B$6,'Talnagögn | Numerical Data'!$1:$1))-INDEX('Talnagögn | Numerical Data'!$1:$1048576,_xlfn.XMATCH($A254,'Talnagögn | Numerical Data'!$A:$A),_xlfn.XMATCH($B$2,'Talnagögn | Numerical Data'!$1:$1))</f>
        <v>73.271525487390846</v>
      </c>
      <c r="AU254" s="1005"/>
      <c r="AV254" s="292" cm="1">
        <f t="array" ref="AV254">INDEX('Talnagögn | Numerical Data'!$1:$1048576,_xlfn.XMATCH($B254,'Talnagögn | Numerical Data'!$B:$B),_xlfn.XMATCH($B$6,'Talnagögn | Numerical Data'!$1:$1))/INDEX('Talnagögn | Numerical Data'!$1:$1048576,_xlfn.XMATCH($A254,'Talnagögn | Numerical Data'!$A:$A),_xlfn.XMATCH($B$2,'Talnagögn | Numerical Data'!$1:$1))-1</f>
        <v>1.1899686168253565</v>
      </c>
      <c r="AW254" s="1036" cm="1">
        <f t="array" ref="AW254">INDEX('Talnagögn | Numerical Data'!$1:$1048576,_xlfn.XMATCH($B254,'Talnagögn | Numerical Data'!$B:$B),_xlfn.XMATCH($B$5,'Talnagögn | Numerical Data'!$1:$1))-INDEX('Talnagögn | Numerical Data'!$1:$1048576,_xlfn.XMATCH($A254,'Talnagögn | Numerical Data'!$A:$A),_xlfn.XMATCH($B$3,'Talnagögn | Numerical Data'!$1:$1))</f>
        <v>15.408466538775258</v>
      </c>
      <c r="AX254" s="989"/>
      <c r="AY254" s="292" cm="1">
        <f t="array" ref="AY254">INDEX('Talnagögn | Numerical Data'!$1:$1048576,_xlfn.XMATCH($B254,'Talnagögn | Numerical Data'!$B:$B),_xlfn.XMATCH($B$5,'Talnagögn | Numerical Data'!$1:$1))/INDEX('Talnagögn | Numerical Data'!$1:$1048576,_xlfn.XMATCH($A254,'Talnagögn | Numerical Data'!$A:$A),_xlfn.XMATCH($B$3,'Talnagögn | Numerical Data'!$1:$1))-1</f>
        <v>0.12900873095310916</v>
      </c>
      <c r="AZ254" s="998" cm="1">
        <f t="array" ref="AZ254">INDEX('Talnagögn | Numerical Data'!$1:$1048576,_xlfn.XMATCH($C254,'Talnagögn | Numerical Data'!$B:$B),_xlfn.XMATCH($B$6,'Talnagögn | Numerical Data'!$1:$1))-INDEX('Talnagögn | Numerical Data'!$1:$1048576,_xlfn.XMATCH($A254,'Talnagögn | Numerical Data'!$A:$A),_xlfn.XMATCH($B$2,'Talnagögn | Numerical Data'!$1:$1))</f>
        <v>73.271525487390846</v>
      </c>
      <c r="BA254" s="999"/>
      <c r="BB254" s="622" cm="1">
        <f t="array" ref="BB254">INDEX('Talnagögn | Numerical Data'!$1:$1048576,_xlfn.XMATCH($C254,'Talnagögn | Numerical Data'!$B:$B),_xlfn.XMATCH($B$6,'Talnagögn | Numerical Data'!$1:$1))/INDEX('Talnagögn | Numerical Data'!$1:$1048576,_xlfn.XMATCH($A254,'Talnagögn | Numerical Data'!$A:$A),_xlfn.XMATCH($B$2,'Talnagögn | Numerical Data'!$1:$1))-1</f>
        <v>1.1899686168253565</v>
      </c>
      <c r="BC254" s="998" cm="1">
        <f t="array" ref="BC254">INDEX('Talnagögn | Numerical Data'!$1:$1048576,_xlfn.XMATCH($C254,'Talnagögn | Numerical Data'!$B:$B),_xlfn.XMATCH($B$5,'Talnagögn | Numerical Data'!$1:$1))-INDEX('Talnagögn | Numerical Data'!$1:$1048576,_xlfn.XMATCH($A254,'Talnagögn | Numerical Data'!$A:$A),_xlfn.XMATCH($B$3,'Talnagögn | Numerical Data'!$1:$1))</f>
        <v>15.408466538775258</v>
      </c>
      <c r="BD254" s="999"/>
      <c r="BE254" s="624" cm="1">
        <f t="array" ref="BE254">INDEX('Talnagögn | Numerical Data'!$1:$1048576,_xlfn.XMATCH($C254,'Talnagögn | Numerical Data'!$B:$B),_xlfn.XMATCH($B$5,'Talnagögn | Numerical Data'!$1:$1))/INDEX('Talnagögn | Numerical Data'!$1:$1048576,_xlfn.XMATCH($A254,'Talnagögn | Numerical Data'!$A:$A),_xlfn.XMATCH($B$3,'Talnagögn | Numerical Data'!$1:$1))-1</f>
        <v>0.12900873095310916</v>
      </c>
    </row>
    <row r="255" spans="1:57" s="42" customFormat="1" ht="21" customHeight="1" x14ac:dyDescent="0.4">
      <c r="A255" s="51" t="s">
        <v>100</v>
      </c>
      <c r="B255" s="591" t="s">
        <v>361</v>
      </c>
      <c r="C255" s="591" t="s">
        <v>366</v>
      </c>
      <c r="D255" s="337" t="s">
        <v>48</v>
      </c>
      <c r="E255" s="353" t="str">
        <f>'Talnagögn | Numerical Data'!$D$82</f>
        <v>Annað</v>
      </c>
      <c r="F255" s="1039" cm="1">
        <f t="array" ref="F255">INDEX('Talnagögn | Numerical Data'!$1:$1048576, _xlfn.XMATCH($A255,'Talnagögn | Numerical Data'!$A:$A), _xlfn.XMATCH($A$2,'Talnagögn | Numerical Data'!$1:$1))</f>
        <v>20.058810296417278</v>
      </c>
      <c r="G255" s="1040"/>
      <c r="H255" s="317">
        <f t="shared" si="2"/>
        <v>1.1303951665754174E-2</v>
      </c>
      <c r="I255" s="1165" cm="1">
        <f t="array" ref="I255">INDEX('Talnagögn | Numerical Data'!$1:$1048576, _xlfn.XMATCH($A255,'Talnagögn | Numerical Data'!$A:$A), _xlfn.XMATCH($A$2,'Talnagögn | Numerical Data'!$1:$1))-INDEX('Talnagögn | Numerical Data'!$1:$1048576, _xlfn.XMATCH($A255,'Talnagögn | Numerical Data'!$A:$A), _xlfn.XMATCH($B$4,'Talnagögn | Numerical Data'!$1:$1))</f>
        <v>1.2607809708297282</v>
      </c>
      <c r="J255" s="1166"/>
      <c r="K255" s="317" cm="1">
        <f t="array" ref="K255">INDEX('Talnagögn | Numerical Data'!$1:$1048576, _xlfn.XMATCH($A255,'Talnagögn | Numerical Data'!$A:$A), _xlfn.XMATCH($A$2,'Talnagögn | Numerical Data'!$1:$1))/INDEX('Talnagögn | Numerical Data'!$1:$1048576, _xlfn.XMATCH($A255,'Talnagögn | Numerical Data'!$A:$A), _xlfn.XMATCH($B$4,'Talnagögn | Numerical Data'!$1:$1))-1</f>
        <v>6.7069848067189408E-2</v>
      </c>
      <c r="L255" s="1039" cm="1">
        <f t="array" ref="L255">INDEX('Talnagögn | Numerical Data'!$1:$1048576, _xlfn.XMATCH($A255,'Talnagögn | Numerical Data'!$A:$A), _xlfn.XMATCH($A$2,'Talnagögn | Numerical Data'!$1:$1))-INDEX('Talnagögn | Numerical Data'!$1:$1048576, _xlfn.XMATCH($A255,'Talnagögn | Numerical Data'!$A:$A), _xlfn.XMATCH($B$3,'Talnagögn | Numerical Data'!$1:$1))</f>
        <v>-30.88689142490216</v>
      </c>
      <c r="M255" s="1040"/>
      <c r="N255" s="362" cm="1">
        <f t="array" ref="N255">INDEX('Talnagögn | Numerical Data'!$1:$1048576, _xlfn.XMATCH($A255,'Talnagögn | Numerical Data'!$A:$A), _xlfn.XMATCH($A$2,'Talnagögn | Numerical Data'!$1:$1))/INDEX('Talnagögn | Numerical Data'!$1:$1048576, _xlfn.XMATCH($A255,'Talnagögn | Numerical Data'!$A:$A), _xlfn.XMATCH($B$3,'Talnagögn | Numerical Data'!$1:$1))-1</f>
        <v>-0.60627080168329117</v>
      </c>
      <c r="O255" s="1039" cm="1">
        <f t="array" ref="O255">INDEX('Talnagögn | Numerical Data'!$1:$1048576, _xlfn.XMATCH($A255,'Talnagögn | Numerical Data'!$A:$A), _xlfn.XMATCH($A$2,'Talnagögn | Numerical Data'!$1:$1))-INDEX('Talnagögn | Numerical Data'!$1:$1048576, _xlfn.XMATCH($A255,'Talnagögn | Numerical Data'!$A:$A), _xlfn.XMATCH($B$2,'Talnagögn | Numerical Data'!$1:$1))</f>
        <v>-30.283408742939173</v>
      </c>
      <c r="P255" s="1040"/>
      <c r="Q255" s="363" cm="1">
        <f t="array" ref="Q255">INDEX('Talnagögn | Numerical Data'!$1:$1048576, _xlfn.XMATCH($A255,'Talnagögn | Numerical Data'!$A:$A), _xlfn.XMATCH($A$2,'Talnagögn | Numerical Data'!$1:$1))/INDEX('Talnagögn | Numerical Data'!$1:$1048576, _xlfn.XMATCH($A255,'Talnagögn | Numerical Data'!$A:$A), _xlfn.XMATCH($B$2,'Talnagögn | Numerical Data'!$1:$1))-1</f>
        <v>-0.60155093122264369</v>
      </c>
      <c r="R255" s="1039" cm="1">
        <f t="array" ref="R255">INDEX('Talnagögn | Numerical Data'!$1:$1048576,_xlfn.XMATCH($B255,'Talnagögn | Numerical Data'!$B:$B),_xlfn.XMATCH($B$6,'Talnagögn | Numerical Data'!$1:$1))-INDEX('Talnagögn | Numerical Data'!$1:$1048576,_xlfn.XMATCH($A255,'Talnagögn | Numerical Data'!$A:$A),_xlfn.XMATCH($B$2,'Talnagögn | Numerical Data'!$1:$1))</f>
        <v>-40.055675399794495</v>
      </c>
      <c r="S255" s="1040"/>
      <c r="T255" s="362" cm="1">
        <f t="array" ref="T255">INDEX('Talnagögn | Numerical Data'!$1:$1048576,_xlfn.XMATCH($B255,'Talnagögn | Numerical Data'!$B:$B),_xlfn.XMATCH($B$6,'Talnagögn | Numerical Data'!$1:$1))/INDEX('Talnagögn | Numerical Data'!$1:$1048576,_xlfn.XMATCH($A255,'Talnagögn | Numerical Data'!$A:$A),_xlfn.XMATCH($B$2,'Talnagögn | Numerical Data'!$1:$1))-1</f>
        <v>-0.79566765558109065</v>
      </c>
      <c r="U255" s="1037" cm="1">
        <f t="array" ref="U255">INDEX('Talnagögn | Numerical Data'!$1:$1048576,_xlfn.XMATCH($B255,'Talnagögn | Numerical Data'!$B:$B),_xlfn.XMATCH($B$5,'Talnagögn | Numerical Data'!$1:$1))-INDEX('Talnagögn | Numerical Data'!$1:$1048576,_xlfn.XMATCH($A255,'Talnagögn | Numerical Data'!$A:$A),_xlfn.XMATCH($B$3,'Talnagögn | Numerical Data'!$1:$1))</f>
        <v>-40.122307004419099</v>
      </c>
      <c r="V255" s="1038"/>
      <c r="W255" s="362" cm="1">
        <f t="array" ref="W255">INDEX('Talnagögn | Numerical Data'!$1:$1048576,_xlfn.XMATCH($B255,'Talnagögn | Numerical Data'!$B:$B),_xlfn.XMATCH($B$5,'Talnagögn | Numerical Data'!$1:$1))/INDEX('Talnagögn | Numerical Data'!$1:$1048576,_xlfn.XMATCH($A255,'Talnagögn | Numerical Data'!$A:$A),_xlfn.XMATCH($B$3,'Talnagögn | Numerical Data'!$1:$1))-1</f>
        <v>-0.78755038499408814</v>
      </c>
      <c r="X255" s="1039" cm="1">
        <f t="array" ref="X255">INDEX('Talnagögn | Numerical Data'!$1:$1048576,_xlfn.XMATCH($C255,'Talnagögn | Numerical Data'!$B:$B),_xlfn.XMATCH($B$6,'Talnagögn | Numerical Data'!$1:$1))-INDEX('Talnagögn | Numerical Data'!$1:$1048576,_xlfn.XMATCH($A255,'Talnagögn | Numerical Data'!$A:$A),_xlfn.XMATCH($B$2,'Talnagögn | Numerical Data'!$1:$1))</f>
        <v>-43.536288783489852</v>
      </c>
      <c r="Y255" s="1040"/>
      <c r="Z255" s="362" cm="1">
        <f t="array" ref="Z255">INDEX('Talnagögn | Numerical Data'!$1:$1048576,_xlfn.XMATCH($C255,'Talnagögn | Numerical Data'!$B:$B),_xlfn.XMATCH($B$6,'Talnagögn | Numerical Data'!$1:$1))/INDEX('Talnagögn | Numerical Data'!$1:$1048576,_xlfn.XMATCH($A255,'Talnagögn | Numerical Data'!$A:$A),_xlfn.XMATCH($B$2,'Talnagögn | Numerical Data'!$1:$1))-1</f>
        <v>-0.86480670924446401</v>
      </c>
      <c r="AA255" s="1039" cm="1">
        <f t="array" ref="AA255">INDEX('Talnagögn | Numerical Data'!$1:$1048576,_xlfn.XMATCH($C255,'Talnagögn | Numerical Data'!$B:$B),_xlfn.XMATCH($B$5,'Talnagögn | Numerical Data'!$1:$1))-INDEX('Talnagögn | Numerical Data'!$1:$1048576,_xlfn.XMATCH($A255,'Talnagögn | Numerical Data'!$A:$A),_xlfn.XMATCH($B$3,'Talnagögn | Numerical Data'!$1:$1))</f>
        <v>-43.371089154583615</v>
      </c>
      <c r="AB255" s="1040"/>
      <c r="AC255" s="363" cm="1">
        <f t="array" ref="AC255">INDEX('Talnagögn | Numerical Data'!$1:$1048576,_xlfn.XMATCH($C255,'Talnagögn | Numerical Data'!$B:$B),_xlfn.XMATCH($B$5,'Talnagögn | Numerical Data'!$1:$1))/INDEX('Talnagögn | Numerical Data'!$1:$1048576,_xlfn.XMATCH($A255,'Talnagögn | Numerical Data'!$A:$A),_xlfn.XMATCH($B$3,'Talnagögn | Numerical Data'!$1:$1))-1</f>
        <v>-0.85131988939577119</v>
      </c>
      <c r="AD255" s="631"/>
      <c r="AF255" s="275"/>
      <c r="AG255" s="353" t="str">
        <f>'Talnagögn | Numerical Data'!$E$82</f>
        <v>Other Emissions</v>
      </c>
      <c r="AH255" s="1039" cm="1">
        <f t="array" ref="AH255">INDEX('Talnagögn | Numerical Data'!$1:$1048576, _xlfn.XMATCH($A255,'Talnagögn | Numerical Data'!$A:$A), _xlfn.XMATCH($A$2,'Talnagögn | Numerical Data'!$1:$1))</f>
        <v>20.058810296417278</v>
      </c>
      <c r="AI255" s="1040"/>
      <c r="AJ255" s="317">
        <f t="shared" si="3"/>
        <v>1.1303951665754174E-2</v>
      </c>
      <c r="AK255" s="1165" cm="1">
        <f t="array" ref="AK255">INDEX('Talnagögn | Numerical Data'!$1:$1048576, _xlfn.XMATCH($A255,'Talnagögn | Numerical Data'!$A:$A), _xlfn.XMATCH($A$2,'Talnagögn | Numerical Data'!$1:$1))-INDEX('Talnagögn | Numerical Data'!$1:$1048576, _xlfn.XMATCH($A255,'Talnagögn | Numerical Data'!$A:$A), _xlfn.XMATCH($B$4,'Talnagögn | Numerical Data'!$1:$1))</f>
        <v>1.2607809708297282</v>
      </c>
      <c r="AL255" s="1166"/>
      <c r="AM255" s="317" cm="1">
        <f t="array" ref="AM255">INDEX('Talnagögn | Numerical Data'!$1:$1048576, _xlfn.XMATCH($A255,'Talnagögn | Numerical Data'!$A:$A), _xlfn.XMATCH($A$2,'Talnagögn | Numerical Data'!$1:$1))/INDEX('Talnagögn | Numerical Data'!$1:$1048576, _xlfn.XMATCH($A255,'Talnagögn | Numerical Data'!$A:$A), _xlfn.XMATCH($B$4,'Talnagögn | Numerical Data'!$1:$1))-1</f>
        <v>6.7069848067189408E-2</v>
      </c>
      <c r="AN255" s="1039" cm="1">
        <f t="array" ref="AN255">INDEX('Talnagögn | Numerical Data'!$1:$1048576, _xlfn.XMATCH($A255,'Talnagögn | Numerical Data'!$A:$A), _xlfn.XMATCH($A$2,'Talnagögn | Numerical Data'!$1:$1))-INDEX('Talnagögn | Numerical Data'!$1:$1048576, _xlfn.XMATCH($A255,'Talnagögn | Numerical Data'!$A:$A), _xlfn.XMATCH($B$3,'Talnagögn | Numerical Data'!$1:$1))</f>
        <v>-30.88689142490216</v>
      </c>
      <c r="AO255" s="1040"/>
      <c r="AP255" s="362" cm="1">
        <f t="array" ref="AP255">INDEX('Talnagögn | Numerical Data'!$1:$1048576, _xlfn.XMATCH($A255,'Talnagögn | Numerical Data'!$A:$A), _xlfn.XMATCH($A$2,'Talnagögn | Numerical Data'!$1:$1))/INDEX('Talnagögn | Numerical Data'!$1:$1048576, _xlfn.XMATCH($A255,'Talnagögn | Numerical Data'!$A:$A), _xlfn.XMATCH($B$3,'Talnagögn | Numerical Data'!$1:$1))-1</f>
        <v>-0.60627080168329117</v>
      </c>
      <c r="AQ255" s="1039" cm="1">
        <f t="array" ref="AQ255">INDEX('Talnagögn | Numerical Data'!$1:$1048576, _xlfn.XMATCH($A255,'Talnagögn | Numerical Data'!$A:$A), _xlfn.XMATCH($A$2,'Talnagögn | Numerical Data'!$1:$1))-INDEX('Talnagögn | Numerical Data'!$1:$1048576, _xlfn.XMATCH($A255,'Talnagögn | Numerical Data'!$A:$A), _xlfn.XMATCH($B$2,'Talnagögn | Numerical Data'!$1:$1))</f>
        <v>-30.283408742939173</v>
      </c>
      <c r="AR255" s="1040"/>
      <c r="AS255" s="363" cm="1">
        <f t="array" ref="AS255">INDEX('Talnagögn | Numerical Data'!$1:$1048576, _xlfn.XMATCH($A255,'Talnagögn | Numerical Data'!$A:$A), _xlfn.XMATCH($A$2,'Talnagögn | Numerical Data'!$1:$1))/INDEX('Talnagögn | Numerical Data'!$1:$1048576, _xlfn.XMATCH($A255,'Talnagögn | Numerical Data'!$A:$A), _xlfn.XMATCH($B$2,'Talnagögn | Numerical Data'!$1:$1))-1</f>
        <v>-0.60155093122264369</v>
      </c>
      <c r="AT255" s="1039" cm="1">
        <f t="array" ref="AT255">INDEX('Talnagögn | Numerical Data'!$1:$1048576,_xlfn.XMATCH($B255,'Talnagögn | Numerical Data'!$B:$B),_xlfn.XMATCH($B$6,'Talnagögn | Numerical Data'!$1:$1))-INDEX('Talnagögn | Numerical Data'!$1:$1048576,_xlfn.XMATCH($A255,'Talnagögn | Numerical Data'!$A:$A),_xlfn.XMATCH($B$2,'Talnagögn | Numerical Data'!$1:$1))</f>
        <v>-40.055675399794495</v>
      </c>
      <c r="AU255" s="1040"/>
      <c r="AV255" s="362" cm="1">
        <f t="array" ref="AV255">INDEX('Talnagögn | Numerical Data'!$1:$1048576,_xlfn.XMATCH($B255,'Talnagögn | Numerical Data'!$B:$B),_xlfn.XMATCH($B$6,'Talnagögn | Numerical Data'!$1:$1))/INDEX('Talnagögn | Numerical Data'!$1:$1048576,_xlfn.XMATCH($A255,'Talnagögn | Numerical Data'!$A:$A),_xlfn.XMATCH($B$2,'Talnagögn | Numerical Data'!$1:$1))-1</f>
        <v>-0.79566765558109065</v>
      </c>
      <c r="AW255" s="1037" cm="1">
        <f t="array" ref="AW255">INDEX('Talnagögn | Numerical Data'!$1:$1048576,_xlfn.XMATCH($B255,'Talnagögn | Numerical Data'!$B:$B),_xlfn.XMATCH($B$5,'Talnagögn | Numerical Data'!$1:$1))-INDEX('Talnagögn | Numerical Data'!$1:$1048576,_xlfn.XMATCH($A255,'Talnagögn | Numerical Data'!$A:$A),_xlfn.XMATCH($B$3,'Talnagögn | Numerical Data'!$1:$1))</f>
        <v>-40.122307004419099</v>
      </c>
      <c r="AX255" s="1038"/>
      <c r="AY255" s="362" cm="1">
        <f t="array" ref="AY255">INDEX('Talnagögn | Numerical Data'!$1:$1048576,_xlfn.XMATCH($B255,'Talnagögn | Numerical Data'!$B:$B),_xlfn.XMATCH($B$5,'Talnagögn | Numerical Data'!$1:$1))/INDEX('Talnagögn | Numerical Data'!$1:$1048576,_xlfn.XMATCH($A255,'Talnagögn | Numerical Data'!$A:$A),_xlfn.XMATCH($B$3,'Talnagögn | Numerical Data'!$1:$1))-1</f>
        <v>-0.78755038499408814</v>
      </c>
      <c r="AZ255" s="1039" cm="1">
        <f t="array" ref="AZ255">INDEX('Talnagögn | Numerical Data'!$1:$1048576,_xlfn.XMATCH($C255,'Talnagögn | Numerical Data'!$B:$B),_xlfn.XMATCH($B$6,'Talnagögn | Numerical Data'!$1:$1))-INDEX('Talnagögn | Numerical Data'!$1:$1048576,_xlfn.XMATCH($A255,'Talnagögn | Numerical Data'!$A:$A),_xlfn.XMATCH($B$2,'Talnagögn | Numerical Data'!$1:$1))</f>
        <v>-43.536288783489852</v>
      </c>
      <c r="BA255" s="1040"/>
      <c r="BB255" s="362" cm="1">
        <f t="array" ref="BB255">INDEX('Talnagögn | Numerical Data'!$1:$1048576,_xlfn.XMATCH($C255,'Talnagögn | Numerical Data'!$B:$B),_xlfn.XMATCH($B$6,'Talnagögn | Numerical Data'!$1:$1))/INDEX('Talnagögn | Numerical Data'!$1:$1048576,_xlfn.XMATCH($A255,'Talnagögn | Numerical Data'!$A:$A),_xlfn.XMATCH($B$2,'Talnagögn | Numerical Data'!$1:$1))-1</f>
        <v>-0.86480670924446401</v>
      </c>
      <c r="BC255" s="1039" cm="1">
        <f t="array" ref="BC255">INDEX('Talnagögn | Numerical Data'!$1:$1048576,_xlfn.XMATCH($C255,'Talnagögn | Numerical Data'!$B:$B),_xlfn.XMATCH($B$5,'Talnagögn | Numerical Data'!$1:$1))-INDEX('Talnagögn | Numerical Data'!$1:$1048576,_xlfn.XMATCH($A255,'Talnagögn | Numerical Data'!$A:$A),_xlfn.XMATCH($B$3,'Talnagögn | Numerical Data'!$1:$1))</f>
        <v>-43.371089154583615</v>
      </c>
      <c r="BD255" s="1040"/>
      <c r="BE255" s="363" cm="1">
        <f t="array" ref="BE255">INDEX('Talnagögn | Numerical Data'!$1:$1048576,_xlfn.XMATCH($C255,'Talnagögn | Numerical Data'!$B:$B),_xlfn.XMATCH($B$5,'Talnagögn | Numerical Data'!$1:$1))/INDEX('Talnagögn | Numerical Data'!$1:$1048576,_xlfn.XMATCH($A255,'Talnagögn | Numerical Data'!$A:$A),_xlfn.XMATCH($B$3,'Talnagögn | Numerical Data'!$1:$1))-1</f>
        <v>-0.85131988939577119</v>
      </c>
    </row>
    <row r="256" spans="1:57" ht="30" customHeight="1" x14ac:dyDescent="0.4">
      <c r="A256" s="327" t="s">
        <v>42</v>
      </c>
      <c r="B256" s="591" t="s">
        <v>329</v>
      </c>
      <c r="C256" s="591" t="s">
        <v>336</v>
      </c>
      <c r="D256" s="337" t="s">
        <v>48</v>
      </c>
      <c r="E256" s="353" t="s">
        <v>12</v>
      </c>
      <c r="F256" s="1002" cm="1">
        <f t="array" ref="F256">INDEX('Talnagögn | Numerical Data'!$1:$1048576, _xlfn.XMATCH($A256,'Talnagögn | Numerical Data'!$A:$A), _xlfn.XMATCH($A$2,'Talnagögn | Numerical Data'!$1:$1))</f>
        <v>1774.4954056364502</v>
      </c>
      <c r="G256" s="1003"/>
      <c r="H256" s="364">
        <f t="shared" si="2"/>
        <v>1</v>
      </c>
      <c r="I256" s="1002" cm="1">
        <f t="array" ref="I256">INDEX('Talnagögn | Numerical Data'!$1:$1048576, _xlfn.XMATCH($A256,'Talnagögn | Numerical Data'!$A:$A), _xlfn.XMATCH($A$2,'Talnagögn | Numerical Data'!$1:$1))-INDEX('Talnagögn | Numerical Data'!$1:$1048576, _xlfn.XMATCH($A256,'Talnagögn | Numerical Data'!$A:$A), _xlfn.XMATCH($B$4,'Talnagögn | Numerical Data'!$1:$1))</f>
        <v>-32.552283983826555</v>
      </c>
      <c r="J256" s="1003"/>
      <c r="K256" s="365" cm="1">
        <f t="array" ref="K256">INDEX('Talnagögn | Numerical Data'!$1:$1048576, _xlfn.XMATCH($A256,'Talnagögn | Numerical Data'!$A:$A), _xlfn.XMATCH($A$2,'Talnagögn | Numerical Data'!$1:$1))/INDEX('Talnagögn | Numerical Data'!$1:$1048576, _xlfn.XMATCH($A256,'Talnagögn | Numerical Data'!$A:$A), _xlfn.XMATCH($B$4,'Talnagögn | Numerical Data'!$1:$1))-1</f>
        <v>-1.801407022670598E-2</v>
      </c>
      <c r="L256" s="1002" cm="1">
        <f t="array" ref="L256">INDEX('Talnagögn | Numerical Data'!$1:$1048576, _xlfn.XMATCH($A256,'Talnagögn | Numerical Data'!$A:$A), _xlfn.XMATCH($A$2,'Talnagögn | Numerical Data'!$1:$1))-INDEX('Talnagögn | Numerical Data'!$1:$1048576, _xlfn.XMATCH($A256,'Talnagögn | Numerical Data'!$A:$A), _xlfn.XMATCH($B$3,'Talnagögn | Numerical Data'!$1:$1))</f>
        <v>-384.01256358446585</v>
      </c>
      <c r="M256" s="1003"/>
      <c r="N256" s="364" cm="1">
        <f t="array" ref="N256">INDEX('Talnagögn | Numerical Data'!$1:$1048576, _xlfn.XMATCH($A256,'Talnagögn | Numerical Data'!$A:$A), _xlfn.XMATCH($A$2,'Talnagögn | Numerical Data'!$1:$1))/INDEX('Talnagögn | Numerical Data'!$1:$1048576, _xlfn.XMATCH($A256,'Talnagögn | Numerical Data'!$A:$A), _xlfn.XMATCH($B$3,'Talnagögn | Numerical Data'!$1:$1))-1</f>
        <v>-0.17790648404373044</v>
      </c>
      <c r="O256" s="1002" cm="1">
        <f t="array" ref="O256">INDEX('Talnagögn | Numerical Data'!$1:$1048576, _xlfn.XMATCH($A256,'Talnagögn | Numerical Data'!$A:$A), _xlfn.XMATCH($A$2,'Talnagögn | Numerical Data'!$1:$1))-INDEX('Talnagögn | Numerical Data'!$1:$1048576, _xlfn.XMATCH($A256,'Talnagögn | Numerical Data'!$A:$A), _xlfn.XMATCH($B$2,'Talnagögn | Numerical Data'!$1:$1))</f>
        <v>-66.059763060203295</v>
      </c>
      <c r="P256" s="1003"/>
      <c r="Q256" s="366" cm="1">
        <f t="array" ref="Q256">INDEX('Talnagögn | Numerical Data'!$1:$1048576, _xlfn.XMATCH($A256,'Talnagögn | Numerical Data'!$A:$A), _xlfn.XMATCH($A$2,'Talnagögn | Numerical Data'!$1:$1))/INDEX('Talnagögn | Numerical Data'!$1:$1048576, _xlfn.XMATCH($A256,'Talnagögn | Numerical Data'!$A:$A), _xlfn.XMATCH($B$2,'Talnagögn | Numerical Data'!$1:$1))-1</f>
        <v>-3.5891215967724599E-2</v>
      </c>
      <c r="R256" s="1002" cm="1">
        <f t="array" ref="R256">INDEX('Talnagögn | Numerical Data'!$1:$1048576,_xlfn.XMATCH($B256,'Talnagögn | Numerical Data'!$B:$B),_xlfn.XMATCH($B$6,'Talnagögn | Numerical Data'!$1:$1))-INDEX('Talnagögn | Numerical Data'!$1:$1048576,_xlfn.XMATCH($A256,'Talnagögn | Numerical Data'!$A:$A),_xlfn.XMATCH($B$2,'Talnagögn | Numerical Data'!$1:$1))</f>
        <v>-1559.1967462849329</v>
      </c>
      <c r="S256" s="1003"/>
      <c r="T256" s="364" cm="1">
        <f t="array" ref="T256">INDEX('Talnagögn | Numerical Data'!$1:$1048576,_xlfn.XMATCH($B256,'Talnagögn | Numerical Data'!$B:$B),_xlfn.XMATCH($B$6,'Talnagögn | Numerical Data'!$1:$1))/INDEX('Talnagögn | Numerical Data'!$1:$1048576,_xlfn.XMATCH($A256,'Talnagögn | Numerical Data'!$A:$A),_xlfn.XMATCH($B$2,'Talnagögn | Numerical Data'!$1:$1))-1</f>
        <v>-0.84713393697893991</v>
      </c>
      <c r="U256" s="1002" cm="1">
        <f t="array" ref="U256">INDEX('Talnagögn | Numerical Data'!$1:$1048576,_xlfn.XMATCH($B256,'Talnagögn | Numerical Data'!$B:$B),_xlfn.XMATCH($B$5,'Talnagögn | Numerical Data'!$1:$1))-INDEX('Talnagögn | Numerical Data'!$1:$1048576,_xlfn.XMATCH($A256,'Talnagögn | Numerical Data'!$A:$A),_xlfn.XMATCH($B$3,'Talnagögn | Numerical Data'!$1:$1))</f>
        <v>-499.27972966390007</v>
      </c>
      <c r="V256" s="1003"/>
      <c r="W256" s="364" cm="1">
        <f t="array" ref="W256">INDEX('Talnagögn | Numerical Data'!$1:$1048576,_xlfn.XMATCH($B256,'Talnagögn | Numerical Data'!$B:$B),_xlfn.XMATCH($B$5,'Talnagögn | Numerical Data'!$1:$1))/INDEX('Talnagögn | Numerical Data'!$1:$1048576,_xlfn.XMATCH($A256,'Talnagögn | Numerical Data'!$A:$A),_xlfn.XMATCH($B$3,'Talnagögn | Numerical Data'!$1:$1))-1</f>
        <v>-0.23130780000970219</v>
      </c>
      <c r="X256" s="1002" cm="1">
        <f t="array" ref="X256">INDEX('Talnagögn | Numerical Data'!$1:$1048576,_xlfn.XMATCH($C256,'Talnagögn | Numerical Data'!$B:$B),_xlfn.XMATCH($B$6,'Talnagögn | Numerical Data'!$1:$1))-INDEX('Talnagögn | Numerical Data'!$1:$1048576,_xlfn.XMATCH($A256,'Talnagögn | Numerical Data'!$A:$A),_xlfn.XMATCH($B$2,'Talnagögn | Numerical Data'!$1:$1))</f>
        <v>-1570.2246251855097</v>
      </c>
      <c r="Y256" s="1003"/>
      <c r="Z256" s="364" cm="1">
        <f t="array" ref="Z256">INDEX('Talnagögn | Numerical Data'!$1:$1048576,_xlfn.XMATCH($C256,'Talnagögn | Numerical Data'!$B:$B),_xlfn.XMATCH($B$6,'Talnagögn | Numerical Data'!$1:$1))/INDEX('Talnagögn | Numerical Data'!$1:$1048576,_xlfn.XMATCH($A256,'Talnagögn | Numerical Data'!$A:$A),_xlfn.XMATCH($B$2,'Talnagögn | Numerical Data'!$1:$1))-1</f>
        <v>-0.853125541625263</v>
      </c>
      <c r="AA256" s="1002" cm="1">
        <f t="array" ref="AA256">INDEX('Talnagögn | Numerical Data'!$1:$1048576,_xlfn.XMATCH($C256,'Talnagögn | Numerical Data'!$B:$B),_xlfn.XMATCH($B$5,'Talnagögn | Numerical Data'!$1:$1))-INDEX('Talnagögn | Numerical Data'!$1:$1048576,_xlfn.XMATCH($A256,'Talnagögn | Numerical Data'!$A:$A),_xlfn.XMATCH($B$3,'Talnagögn | Numerical Data'!$1:$1))</f>
        <v>-717.26832921108803</v>
      </c>
      <c r="AB256" s="1003"/>
      <c r="AC256" s="384" cm="1">
        <f t="array" ref="AC256">INDEX('Talnagögn | Numerical Data'!$1:$1048576,_xlfn.XMATCH($C256,'Talnagögn | Numerical Data'!$B:$B),_xlfn.XMATCH($B$5,'Talnagögn | Numerical Data'!$1:$1))/INDEX('Talnagögn | Numerical Data'!$1:$1048576,_xlfn.XMATCH($A256,'Talnagögn | Numerical Data'!$A:$A),_xlfn.XMATCH($B$3,'Talnagögn | Numerical Data'!$1:$1))-1</f>
        <v>-0.33229820757621586</v>
      </c>
      <c r="AG256" s="355" t="s">
        <v>170</v>
      </c>
      <c r="AH256" s="1002" cm="1">
        <f t="array" ref="AH256">INDEX('Talnagögn | Numerical Data'!$1:$1048576, _xlfn.XMATCH($A256,'Talnagögn | Numerical Data'!$A:$A), _xlfn.XMATCH($A$2,'Talnagögn | Numerical Data'!$1:$1))</f>
        <v>1774.4954056364502</v>
      </c>
      <c r="AI256" s="1003"/>
      <c r="AJ256" s="364">
        <f t="shared" si="3"/>
        <v>1</v>
      </c>
      <c r="AK256" s="1002" cm="1">
        <f t="array" ref="AK256">INDEX('Talnagögn | Numerical Data'!$1:$1048576, _xlfn.XMATCH($A256,'Talnagögn | Numerical Data'!$A:$A), _xlfn.XMATCH($A$2,'Talnagögn | Numerical Data'!$1:$1))-INDEX('Talnagögn | Numerical Data'!$1:$1048576, _xlfn.XMATCH($A256,'Talnagögn | Numerical Data'!$A:$A), _xlfn.XMATCH($B$4,'Talnagögn | Numerical Data'!$1:$1))</f>
        <v>-32.552283983826555</v>
      </c>
      <c r="AL256" s="1003"/>
      <c r="AM256" s="365" cm="1">
        <f t="array" ref="AM256">INDEX('Talnagögn | Numerical Data'!$1:$1048576, _xlfn.XMATCH($A256,'Talnagögn | Numerical Data'!$A:$A), _xlfn.XMATCH($A$2,'Talnagögn | Numerical Data'!$1:$1))/INDEX('Talnagögn | Numerical Data'!$1:$1048576, _xlfn.XMATCH($A256,'Talnagögn | Numerical Data'!$A:$A), _xlfn.XMATCH($B$4,'Talnagögn | Numerical Data'!$1:$1))-1</f>
        <v>-1.801407022670598E-2</v>
      </c>
      <c r="AN256" s="1002" cm="1">
        <f t="array" ref="AN256">INDEX('Talnagögn | Numerical Data'!$1:$1048576, _xlfn.XMATCH($A256,'Talnagögn | Numerical Data'!$A:$A), _xlfn.XMATCH($A$2,'Talnagögn | Numerical Data'!$1:$1))-INDEX('Talnagögn | Numerical Data'!$1:$1048576, _xlfn.XMATCH($A256,'Talnagögn | Numerical Data'!$A:$A), _xlfn.XMATCH($B$3,'Talnagögn | Numerical Data'!$1:$1))</f>
        <v>-384.01256358446585</v>
      </c>
      <c r="AO256" s="1003"/>
      <c r="AP256" s="364" cm="1">
        <f t="array" ref="AP256">INDEX('Talnagögn | Numerical Data'!$1:$1048576, _xlfn.XMATCH($A256,'Talnagögn | Numerical Data'!$A:$A), _xlfn.XMATCH($A$2,'Talnagögn | Numerical Data'!$1:$1))/INDEX('Talnagögn | Numerical Data'!$1:$1048576, _xlfn.XMATCH($A256,'Talnagögn | Numerical Data'!$A:$A), _xlfn.XMATCH($B$3,'Talnagögn | Numerical Data'!$1:$1))-1</f>
        <v>-0.17790648404373044</v>
      </c>
      <c r="AQ256" s="1002" cm="1">
        <f t="array" ref="AQ256">INDEX('Talnagögn | Numerical Data'!$1:$1048576, _xlfn.XMATCH($A256,'Talnagögn | Numerical Data'!$A:$A), _xlfn.XMATCH($A$2,'Talnagögn | Numerical Data'!$1:$1))-INDEX('Talnagögn | Numerical Data'!$1:$1048576, _xlfn.XMATCH($A256,'Talnagögn | Numerical Data'!$A:$A), _xlfn.XMATCH($B$2,'Talnagögn | Numerical Data'!$1:$1))</f>
        <v>-66.059763060203295</v>
      </c>
      <c r="AR256" s="1003"/>
      <c r="AS256" s="366" cm="1">
        <f t="array" ref="AS256">INDEX('Talnagögn | Numerical Data'!$1:$1048576, _xlfn.XMATCH($A256,'Talnagögn | Numerical Data'!$A:$A), _xlfn.XMATCH($A$2,'Talnagögn | Numerical Data'!$1:$1))/INDEX('Talnagögn | Numerical Data'!$1:$1048576, _xlfn.XMATCH($A256,'Talnagögn | Numerical Data'!$A:$A), _xlfn.XMATCH($B$2,'Talnagögn | Numerical Data'!$1:$1))-1</f>
        <v>-3.5891215967724599E-2</v>
      </c>
      <c r="AT256" s="1002" cm="1">
        <f t="array" ref="AT256">INDEX('Talnagögn | Numerical Data'!$1:$1048576,_xlfn.XMATCH($B256,'Talnagögn | Numerical Data'!$B:$B),_xlfn.XMATCH($B$6,'Talnagögn | Numerical Data'!$1:$1))-INDEX('Talnagögn | Numerical Data'!$1:$1048576,_xlfn.XMATCH($A256,'Talnagögn | Numerical Data'!$A:$A),_xlfn.XMATCH($B$2,'Talnagögn | Numerical Data'!$1:$1))</f>
        <v>-1559.1967462849329</v>
      </c>
      <c r="AU256" s="1003"/>
      <c r="AV256" s="364" cm="1">
        <f t="array" ref="AV256">INDEX('Talnagögn | Numerical Data'!$1:$1048576,_xlfn.XMATCH($B256,'Talnagögn | Numerical Data'!$B:$B),_xlfn.XMATCH($B$6,'Talnagögn | Numerical Data'!$1:$1))/INDEX('Talnagögn | Numerical Data'!$1:$1048576,_xlfn.XMATCH($A256,'Talnagögn | Numerical Data'!$A:$A),_xlfn.XMATCH($B$2,'Talnagögn | Numerical Data'!$1:$1))-1</f>
        <v>-0.84713393697893991</v>
      </c>
      <c r="AW256" s="1002" cm="1">
        <f t="array" ref="AW256">INDEX('Talnagögn | Numerical Data'!$1:$1048576,_xlfn.XMATCH($B256,'Talnagögn | Numerical Data'!$B:$B),_xlfn.XMATCH($B$5,'Talnagögn | Numerical Data'!$1:$1))-INDEX('Talnagögn | Numerical Data'!$1:$1048576,_xlfn.XMATCH($A256,'Talnagögn | Numerical Data'!$A:$A),_xlfn.XMATCH($B$3,'Talnagögn | Numerical Data'!$1:$1))</f>
        <v>-499.27972966390007</v>
      </c>
      <c r="AX256" s="1003"/>
      <c r="AY256" s="364" cm="1">
        <f t="array" ref="AY256">INDEX('Talnagögn | Numerical Data'!$1:$1048576,_xlfn.XMATCH($B256,'Talnagögn | Numerical Data'!$B:$B),_xlfn.XMATCH($B$5,'Talnagögn | Numerical Data'!$1:$1))/INDEX('Talnagögn | Numerical Data'!$1:$1048576,_xlfn.XMATCH($A256,'Talnagögn | Numerical Data'!$A:$A),_xlfn.XMATCH($B$3,'Talnagögn | Numerical Data'!$1:$1))-1</f>
        <v>-0.23130780000970219</v>
      </c>
      <c r="AZ256" s="1002" cm="1">
        <f t="array" ref="AZ256">INDEX('Talnagögn | Numerical Data'!$1:$1048576,_xlfn.XMATCH($C256,'Talnagögn | Numerical Data'!$B:$B),_xlfn.XMATCH($B$6,'Talnagögn | Numerical Data'!$1:$1))-INDEX('Talnagögn | Numerical Data'!$1:$1048576,_xlfn.XMATCH($A256,'Talnagögn | Numerical Data'!$A:$A),_xlfn.XMATCH($B$2,'Talnagögn | Numerical Data'!$1:$1))</f>
        <v>-1570.2246251855097</v>
      </c>
      <c r="BA256" s="1003"/>
      <c r="BB256" s="364" cm="1">
        <f t="array" ref="BB256">INDEX('Talnagögn | Numerical Data'!$1:$1048576,_xlfn.XMATCH($C256,'Talnagögn | Numerical Data'!$B:$B),_xlfn.XMATCH($B$6,'Talnagögn | Numerical Data'!$1:$1))/INDEX('Talnagögn | Numerical Data'!$1:$1048576,_xlfn.XMATCH($A256,'Talnagögn | Numerical Data'!$A:$A),_xlfn.XMATCH($B$2,'Talnagögn | Numerical Data'!$1:$1))-1</f>
        <v>-0.853125541625263</v>
      </c>
      <c r="BC256" s="1002" cm="1">
        <f t="array" ref="BC256">INDEX('Talnagögn | Numerical Data'!$1:$1048576,_xlfn.XMATCH($C256,'Talnagögn | Numerical Data'!$B:$B),_xlfn.XMATCH($B$5,'Talnagögn | Numerical Data'!$1:$1))-INDEX('Talnagögn | Numerical Data'!$1:$1048576,_xlfn.XMATCH($A256,'Talnagögn | Numerical Data'!$A:$A),_xlfn.XMATCH($B$3,'Talnagögn | Numerical Data'!$1:$1))</f>
        <v>-717.26832921108803</v>
      </c>
      <c r="BD256" s="1003"/>
      <c r="BE256" s="384" cm="1">
        <f t="array" ref="BE256">INDEX('Talnagögn | Numerical Data'!$1:$1048576,_xlfn.XMATCH($C256,'Talnagögn | Numerical Data'!$B:$B),_xlfn.XMATCH($B$5,'Talnagögn | Numerical Data'!$1:$1))/INDEX('Talnagögn | Numerical Data'!$1:$1048576,_xlfn.XMATCH($A256,'Talnagögn | Numerical Data'!$A:$A),_xlfn.XMATCH($B$3,'Talnagögn | Numerical Data'!$1:$1))-1</f>
        <v>-0.33229820757621586</v>
      </c>
    </row>
    <row r="257" spans="1:37" s="42" customFormat="1" ht="13.5" customHeight="1" x14ac:dyDescent="0.4">
      <c r="A257" s="128"/>
      <c r="B257" s="596"/>
      <c r="C257" s="596"/>
      <c r="D257" s="337" t="s">
        <v>48</v>
      </c>
      <c r="E257" s="343"/>
      <c r="F257" s="268"/>
      <c r="G257" s="268"/>
      <c r="H257" s="268"/>
      <c r="I257" s="268"/>
      <c r="J257" s="268"/>
      <c r="K257" s="268"/>
      <c r="L257" s="268"/>
      <c r="M257" s="268"/>
      <c r="N257" s="268"/>
      <c r="O257" s="268"/>
      <c r="P257" s="268"/>
      <c r="Q257" s="268"/>
      <c r="R257" s="1006"/>
      <c r="S257" s="1006"/>
      <c r="T257" s="268"/>
      <c r="U257" s="268"/>
      <c r="V257" s="268"/>
      <c r="W257" s="268"/>
      <c r="X257" s="268"/>
      <c r="Y257" s="268"/>
      <c r="Z257" s="268"/>
      <c r="AA257" s="272"/>
      <c r="AB257" s="273"/>
      <c r="AC257" s="273"/>
      <c r="AD257" s="545"/>
      <c r="AE257" s="273"/>
      <c r="AF257" s="275"/>
      <c r="AG257" s="273"/>
      <c r="AH257" s="273"/>
      <c r="AI257" s="273"/>
      <c r="AJ257" s="273"/>
      <c r="AK257" s="275"/>
    </row>
    <row r="258" spans="1:37" s="42" customFormat="1" ht="13.5" customHeight="1" x14ac:dyDescent="0.4">
      <c r="A258" s="128"/>
      <c r="B258" s="596"/>
      <c r="C258" s="596"/>
      <c r="D258" s="337" t="s">
        <v>48</v>
      </c>
      <c r="E258" s="343"/>
      <c r="F258" s="268"/>
      <c r="G258" s="268"/>
      <c r="H258" s="268"/>
      <c r="I258" s="268"/>
      <c r="J258" s="268"/>
      <c r="K258" s="268"/>
      <c r="L258" s="268"/>
      <c r="M258" s="268"/>
      <c r="N258" s="268"/>
      <c r="O258" s="268"/>
      <c r="P258" s="268"/>
      <c r="Q258" s="268"/>
      <c r="R258" s="1006"/>
      <c r="S258" s="1006"/>
      <c r="T258" s="268"/>
      <c r="U258" s="268"/>
      <c r="V258" s="268"/>
      <c r="W258" s="268"/>
      <c r="X258" s="268"/>
      <c r="Y258" s="268"/>
      <c r="Z258" s="268"/>
      <c r="AA258" s="272"/>
      <c r="AB258" s="273"/>
      <c r="AC258" s="273"/>
      <c r="AD258" s="545"/>
      <c r="AE258" s="273"/>
      <c r="AF258" s="275"/>
      <c r="AG258" s="273"/>
      <c r="AH258" s="273"/>
      <c r="AI258" s="273"/>
      <c r="AJ258" s="273"/>
      <c r="AK258" s="275"/>
    </row>
    <row r="259" spans="1:37" s="42" customFormat="1" ht="13.5" customHeight="1" x14ac:dyDescent="0.4">
      <c r="A259" s="128"/>
      <c r="B259" s="596"/>
      <c r="C259" s="596"/>
      <c r="D259" s="337" t="s">
        <v>48</v>
      </c>
      <c r="E259" s="343"/>
      <c r="F259" s="268"/>
      <c r="G259" s="268"/>
      <c r="H259" s="268"/>
      <c r="I259" s="268"/>
      <c r="J259" s="268"/>
      <c r="K259" s="268"/>
      <c r="L259" s="268"/>
      <c r="M259" s="268"/>
      <c r="N259" s="268"/>
      <c r="O259" s="268"/>
      <c r="P259" s="268"/>
      <c r="Q259" s="268"/>
      <c r="T259" s="268"/>
      <c r="U259" s="268"/>
      <c r="V259" s="268"/>
      <c r="W259" s="268"/>
      <c r="X259" s="268"/>
      <c r="Y259" s="268"/>
      <c r="Z259" s="268"/>
      <c r="AA259" s="272"/>
      <c r="AB259" s="273"/>
      <c r="AC259" s="273"/>
      <c r="AD259" s="545"/>
      <c r="AE259" s="273"/>
      <c r="AG259" s="273"/>
      <c r="AH259" s="273"/>
      <c r="AI259" s="273"/>
      <c r="AJ259" s="273"/>
      <c r="AK259" s="275"/>
    </row>
    <row r="260" spans="1:37" s="42" customFormat="1" ht="13.5" customHeight="1" x14ac:dyDescent="0.4">
      <c r="A260" s="128"/>
      <c r="B260" s="596"/>
      <c r="C260" s="596"/>
      <c r="D260" s="337" t="s">
        <v>48</v>
      </c>
      <c r="E260" s="343"/>
      <c r="F260" s="268"/>
      <c r="G260" s="268"/>
      <c r="H260" s="268"/>
      <c r="I260" s="268"/>
      <c r="J260" s="268"/>
      <c r="K260" s="268"/>
      <c r="L260" s="268"/>
      <c r="M260" s="268"/>
      <c r="N260" s="268"/>
      <c r="O260" s="268"/>
      <c r="P260" s="268"/>
      <c r="Q260" s="268"/>
      <c r="R260" s="1006"/>
      <c r="S260" s="1006"/>
      <c r="T260" s="268"/>
      <c r="U260" s="268"/>
      <c r="V260" s="268"/>
      <c r="W260" s="268"/>
      <c r="X260" s="268"/>
      <c r="Y260" s="268"/>
      <c r="Z260" s="268"/>
      <c r="AA260" s="272"/>
      <c r="AB260" s="273"/>
      <c r="AC260" s="273"/>
      <c r="AD260" s="545"/>
      <c r="AE260" s="273"/>
      <c r="AF260" s="275"/>
      <c r="AG260" s="273"/>
      <c r="AH260" s="273"/>
      <c r="AI260" s="273"/>
      <c r="AJ260" s="273"/>
      <c r="AK260" s="275"/>
    </row>
    <row r="261" spans="1:37" s="42" customFormat="1" ht="13.5" customHeight="1" x14ac:dyDescent="0.4">
      <c r="A261" s="128"/>
      <c r="B261" s="596"/>
      <c r="C261" s="596"/>
      <c r="D261" s="337" t="s">
        <v>48</v>
      </c>
      <c r="E261" s="343"/>
      <c r="F261" s="268"/>
      <c r="G261" s="268"/>
      <c r="H261" s="268"/>
      <c r="I261" s="268"/>
      <c r="J261" s="268"/>
      <c r="K261" s="268"/>
      <c r="L261" s="268"/>
      <c r="M261" s="268"/>
      <c r="N261" s="268"/>
      <c r="O261" s="268"/>
      <c r="P261" s="268"/>
      <c r="Q261" s="268"/>
      <c r="R261" s="1006"/>
      <c r="S261" s="1006"/>
      <c r="T261" s="268"/>
      <c r="U261" s="268"/>
      <c r="V261" s="268"/>
      <c r="W261" s="268"/>
      <c r="X261" s="268"/>
      <c r="Y261" s="268"/>
      <c r="Z261" s="268"/>
      <c r="AA261" s="272"/>
      <c r="AB261" s="273"/>
      <c r="AC261" s="273"/>
      <c r="AD261" s="545"/>
      <c r="AE261" s="273"/>
      <c r="AF261" s="275"/>
      <c r="AG261" s="273"/>
      <c r="AH261" s="273"/>
      <c r="AI261" s="273"/>
      <c r="AJ261" s="273"/>
      <c r="AK261" s="275"/>
    </row>
    <row r="262" spans="1:37" s="42" customFormat="1" ht="13.5" customHeight="1" x14ac:dyDescent="0.4">
      <c r="A262" s="128"/>
      <c r="B262" s="596"/>
      <c r="C262" s="596"/>
      <c r="D262" s="337" t="s">
        <v>48</v>
      </c>
      <c r="E262" s="343"/>
      <c r="F262" s="268"/>
      <c r="G262" s="268"/>
      <c r="H262" s="268"/>
      <c r="I262" s="268"/>
      <c r="J262" s="268"/>
      <c r="K262" s="268"/>
      <c r="L262" s="268"/>
      <c r="M262" s="268"/>
      <c r="N262" s="268"/>
      <c r="O262" s="268"/>
      <c r="P262" s="268"/>
      <c r="Q262" s="268"/>
      <c r="R262" s="1006"/>
      <c r="S262" s="1006"/>
      <c r="AD262" s="542"/>
    </row>
    <row r="263" spans="1:37" s="42" customFormat="1" ht="13.5" customHeight="1" x14ac:dyDescent="0.4">
      <c r="A263" s="128"/>
      <c r="B263" s="596"/>
      <c r="C263" s="596"/>
      <c r="D263" s="337" t="s">
        <v>48</v>
      </c>
      <c r="E263" s="343"/>
      <c r="F263" s="268"/>
      <c r="G263" s="268"/>
      <c r="H263" s="268"/>
      <c r="I263" s="268"/>
      <c r="J263" s="268"/>
      <c r="K263" s="268"/>
      <c r="L263" s="268"/>
      <c r="M263" s="268"/>
      <c r="N263" s="268"/>
      <c r="O263" s="268"/>
      <c r="P263" s="268"/>
      <c r="Q263" s="268"/>
      <c r="R263" s="367"/>
      <c r="S263" s="367"/>
      <c r="AD263" s="542"/>
    </row>
    <row r="264" spans="1:37" s="42" customFormat="1" ht="13.5" customHeight="1" x14ac:dyDescent="0.4">
      <c r="A264" s="128"/>
      <c r="B264" s="591"/>
      <c r="C264" s="591"/>
      <c r="D264" s="337" t="s">
        <v>48</v>
      </c>
      <c r="E264" s="343"/>
      <c r="F264" s="268"/>
      <c r="G264" s="268"/>
      <c r="H264" s="268"/>
      <c r="I264" s="268"/>
      <c r="J264" s="268"/>
      <c r="K264" s="268"/>
      <c r="L264" s="268"/>
      <c r="M264" s="268"/>
      <c r="N264" s="268"/>
      <c r="O264" s="268"/>
      <c r="P264" s="268"/>
      <c r="Q264" s="268"/>
      <c r="R264" s="268"/>
      <c r="S264" s="268"/>
      <c r="AD264" s="542"/>
    </row>
    <row r="265" spans="1:37" s="42" customFormat="1" ht="13.5" customHeight="1" x14ac:dyDescent="0.4">
      <c r="A265" s="128"/>
      <c r="B265" s="591"/>
      <c r="C265" s="591"/>
      <c r="D265" s="337" t="s">
        <v>48</v>
      </c>
      <c r="E265" s="343"/>
      <c r="F265" s="268"/>
      <c r="G265" s="268"/>
      <c r="H265" s="268"/>
      <c r="I265" s="268"/>
      <c r="J265" s="268"/>
      <c r="K265" s="268"/>
      <c r="L265" s="268"/>
      <c r="M265" s="268"/>
      <c r="N265" s="268"/>
      <c r="O265" s="268"/>
      <c r="P265" s="268"/>
      <c r="Q265" s="268"/>
      <c r="R265" s="268"/>
      <c r="S265" s="268"/>
      <c r="AD265" s="542"/>
    </row>
    <row r="266" spans="1:37" s="42" customFormat="1" ht="13.5" customHeight="1" x14ac:dyDescent="0.4">
      <c r="A266" s="128"/>
      <c r="B266" s="591"/>
      <c r="C266" s="591"/>
      <c r="D266" s="337" t="s">
        <v>48</v>
      </c>
      <c r="E266" s="343"/>
      <c r="F266" s="268"/>
      <c r="G266" s="268"/>
      <c r="H266" s="268"/>
      <c r="I266" s="268"/>
      <c r="J266" s="268"/>
      <c r="K266" s="268"/>
      <c r="L266" s="268"/>
      <c r="M266" s="268"/>
      <c r="N266" s="268"/>
      <c r="O266" s="268"/>
      <c r="P266" s="268"/>
      <c r="Q266" s="268"/>
      <c r="R266" s="268"/>
      <c r="S266" s="268"/>
      <c r="AD266" s="542"/>
    </row>
    <row r="267" spans="1:37" s="42" customFormat="1" ht="13.5" customHeight="1" x14ac:dyDescent="0.4">
      <c r="A267" s="128"/>
      <c r="B267" s="591"/>
      <c r="C267" s="591"/>
      <c r="D267" s="337" t="s">
        <v>48</v>
      </c>
      <c r="E267" s="343"/>
      <c r="F267" s="268"/>
      <c r="G267" s="268"/>
      <c r="H267" s="268"/>
      <c r="I267" s="268"/>
      <c r="J267" s="268"/>
      <c r="K267" s="268"/>
      <c r="L267" s="268"/>
      <c r="M267" s="268"/>
      <c r="N267" s="268"/>
      <c r="O267" s="268"/>
      <c r="P267" s="268"/>
      <c r="Q267" s="268"/>
      <c r="R267" s="268"/>
      <c r="S267" s="268"/>
      <c r="AD267" s="542"/>
    </row>
    <row r="268" spans="1:37" s="42" customFormat="1" ht="13.5" customHeight="1" x14ac:dyDescent="0.4">
      <c r="A268" s="128"/>
      <c r="B268" s="591"/>
      <c r="C268" s="591"/>
      <c r="D268" s="337" t="s">
        <v>48</v>
      </c>
      <c r="E268" s="343"/>
      <c r="F268" s="268"/>
      <c r="G268" s="268"/>
      <c r="H268" s="268"/>
      <c r="I268" s="268"/>
      <c r="J268" s="268"/>
      <c r="K268" s="268"/>
      <c r="L268" s="268"/>
      <c r="M268" s="268"/>
      <c r="N268" s="268"/>
      <c r="O268" s="268"/>
      <c r="P268" s="268"/>
      <c r="Q268" s="268"/>
      <c r="R268" s="268"/>
      <c r="S268" s="268"/>
      <c r="AD268" s="542"/>
    </row>
    <row r="269" spans="1:37" s="42" customFormat="1" ht="13.5" customHeight="1" x14ac:dyDescent="0.4">
      <c r="A269" s="128"/>
      <c r="B269" s="596"/>
      <c r="C269" s="596"/>
      <c r="D269" s="337" t="s">
        <v>48</v>
      </c>
      <c r="E269" s="343"/>
      <c r="F269" s="268"/>
      <c r="G269" s="268"/>
      <c r="H269" s="268"/>
      <c r="I269" s="268"/>
      <c r="J269" s="268"/>
      <c r="K269" s="268"/>
      <c r="L269" s="268"/>
      <c r="M269" s="268"/>
      <c r="N269" s="268"/>
      <c r="O269" s="268"/>
      <c r="P269" s="268"/>
      <c r="Q269" s="268"/>
      <c r="R269" s="268"/>
      <c r="S269" s="268"/>
      <c r="AD269" s="542"/>
    </row>
    <row r="270" spans="1:37" s="42" customFormat="1" ht="13.5" customHeight="1" x14ac:dyDescent="0.4">
      <c r="A270" s="128"/>
      <c r="B270" s="596"/>
      <c r="C270" s="596"/>
      <c r="D270" s="337" t="s">
        <v>48</v>
      </c>
      <c r="E270" s="343"/>
      <c r="F270" s="268"/>
      <c r="G270" s="268"/>
      <c r="H270" s="268"/>
      <c r="I270" s="268"/>
      <c r="J270" s="268"/>
      <c r="K270" s="268"/>
      <c r="L270" s="268"/>
      <c r="M270" s="268"/>
      <c r="N270" s="268"/>
      <c r="O270" s="268"/>
      <c r="P270" s="268"/>
      <c r="Q270" s="268"/>
      <c r="R270" s="268"/>
      <c r="S270" s="268"/>
      <c r="AD270" s="542"/>
    </row>
    <row r="271" spans="1:37" s="42" customFormat="1" ht="13.5" customHeight="1" x14ac:dyDescent="0.4">
      <c r="A271" s="128"/>
      <c r="B271" s="596"/>
      <c r="C271" s="596"/>
      <c r="D271" s="337" t="s">
        <v>48</v>
      </c>
      <c r="E271" s="343"/>
      <c r="F271" s="268"/>
      <c r="G271" s="268"/>
      <c r="H271" s="268"/>
      <c r="I271" s="268"/>
      <c r="J271" s="268"/>
      <c r="K271" s="268"/>
      <c r="L271" s="268"/>
      <c r="M271" s="268"/>
      <c r="N271" s="268"/>
      <c r="O271" s="268"/>
      <c r="P271" s="268"/>
      <c r="Q271" s="268"/>
      <c r="R271" s="268"/>
      <c r="S271" s="268"/>
      <c r="AD271" s="542"/>
    </row>
    <row r="272" spans="1:37" s="42" customFormat="1" ht="13.5" customHeight="1" x14ac:dyDescent="0.4">
      <c r="A272" s="128"/>
      <c r="B272" s="596"/>
      <c r="C272" s="596"/>
      <c r="D272" s="337" t="s">
        <v>48</v>
      </c>
      <c r="E272" s="343"/>
      <c r="F272" s="268"/>
      <c r="G272" s="268"/>
      <c r="H272" s="268"/>
      <c r="I272" s="268"/>
      <c r="J272" s="268"/>
      <c r="K272" s="268"/>
      <c r="L272" s="268"/>
      <c r="M272" s="268"/>
      <c r="N272" s="268"/>
      <c r="O272" s="268"/>
      <c r="P272" s="268"/>
      <c r="Q272" s="268"/>
      <c r="R272" s="268"/>
      <c r="S272" s="268"/>
      <c r="AD272" s="542"/>
    </row>
    <row r="273" spans="1:33" s="42" customFormat="1" ht="13.5" customHeight="1" x14ac:dyDescent="0.4">
      <c r="A273" s="128"/>
      <c r="B273" s="596"/>
      <c r="C273" s="596"/>
      <c r="D273" s="337" t="s">
        <v>48</v>
      </c>
      <c r="E273" s="343"/>
      <c r="F273" s="268"/>
      <c r="G273" s="268"/>
      <c r="H273" s="268"/>
      <c r="I273" s="268"/>
      <c r="J273" s="268"/>
      <c r="K273" s="268"/>
      <c r="L273" s="268"/>
      <c r="M273" s="268"/>
      <c r="N273" s="268"/>
      <c r="O273" s="268"/>
      <c r="P273" s="268"/>
      <c r="Q273" s="268"/>
      <c r="R273" s="268"/>
      <c r="S273" s="268"/>
      <c r="AD273" s="542"/>
    </row>
    <row r="274" spans="1:33" s="42" customFormat="1" ht="13.5" customHeight="1" x14ac:dyDescent="0.4">
      <c r="A274" s="128"/>
      <c r="B274" s="596"/>
      <c r="C274" s="596"/>
      <c r="D274" s="337" t="s">
        <v>48</v>
      </c>
      <c r="E274" s="343"/>
      <c r="F274" s="268"/>
      <c r="G274" s="268"/>
      <c r="H274" s="268"/>
      <c r="I274" s="268"/>
      <c r="J274" s="268"/>
      <c r="K274" s="268"/>
      <c r="L274" s="268"/>
      <c r="M274" s="268"/>
      <c r="N274" s="268"/>
      <c r="O274" s="268"/>
      <c r="P274" s="268"/>
      <c r="Q274" s="268"/>
      <c r="R274" s="268"/>
      <c r="S274" s="268"/>
      <c r="AD274" s="542"/>
    </row>
    <row r="275" spans="1:33" s="42" customFormat="1" ht="13.5" customHeight="1" x14ac:dyDescent="0.4">
      <c r="A275" s="128"/>
      <c r="B275" s="596"/>
      <c r="C275" s="596"/>
      <c r="D275" s="337" t="s">
        <v>48</v>
      </c>
      <c r="E275" s="343"/>
      <c r="F275" s="268"/>
      <c r="G275" s="268"/>
      <c r="H275" s="268"/>
      <c r="I275" s="268"/>
      <c r="J275" s="268"/>
      <c r="K275" s="268"/>
      <c r="L275" s="268"/>
      <c r="M275" s="268"/>
      <c r="N275" s="268"/>
      <c r="O275" s="268"/>
      <c r="P275" s="268"/>
      <c r="Q275" s="268"/>
      <c r="R275" s="268"/>
      <c r="S275" s="268"/>
      <c r="AD275" s="542"/>
    </row>
    <row r="276" spans="1:33" s="42" customFormat="1" ht="13.5" customHeight="1" x14ac:dyDescent="0.4">
      <c r="A276" s="128"/>
      <c r="B276" s="596"/>
      <c r="C276" s="596"/>
      <c r="D276" s="337" t="s">
        <v>48</v>
      </c>
      <c r="E276" s="343"/>
      <c r="F276" s="268"/>
      <c r="G276" s="268"/>
      <c r="H276" s="268"/>
      <c r="I276" s="268"/>
      <c r="J276" s="268"/>
      <c r="K276" s="268"/>
      <c r="L276" s="268"/>
      <c r="M276" s="268"/>
      <c r="N276" s="268"/>
      <c r="O276" s="268"/>
      <c r="P276" s="268"/>
      <c r="Q276" s="268"/>
      <c r="R276" s="268"/>
      <c r="S276" s="268"/>
      <c r="AD276" s="542"/>
    </row>
    <row r="277" spans="1:33" s="42" customFormat="1" ht="13.5" customHeight="1" x14ac:dyDescent="0.4">
      <c r="A277" s="128"/>
      <c r="B277" s="596"/>
      <c r="C277" s="596"/>
      <c r="D277" s="337" t="s">
        <v>48</v>
      </c>
      <c r="E277" s="343"/>
      <c r="F277" s="268"/>
      <c r="G277" s="268"/>
      <c r="H277" s="268"/>
      <c r="I277" s="268"/>
      <c r="J277" s="268"/>
      <c r="K277" s="268"/>
      <c r="L277" s="268"/>
      <c r="M277" s="268"/>
      <c r="N277" s="268"/>
      <c r="O277" s="268"/>
      <c r="P277" s="268"/>
      <c r="Q277" s="268"/>
      <c r="R277" s="268"/>
      <c r="S277" s="268"/>
      <c r="AD277" s="542"/>
    </row>
    <row r="278" spans="1:33" s="42" customFormat="1" ht="13.5" customHeight="1" x14ac:dyDescent="0.4">
      <c r="A278" s="128"/>
      <c r="B278" s="596"/>
      <c r="C278" s="596"/>
      <c r="D278" s="337" t="s">
        <v>48</v>
      </c>
      <c r="E278" s="343"/>
      <c r="F278" s="268"/>
      <c r="G278" s="268"/>
      <c r="H278" s="268"/>
      <c r="I278" s="268"/>
      <c r="J278" s="268"/>
      <c r="K278" s="268"/>
      <c r="L278" s="268"/>
      <c r="M278" s="268"/>
      <c r="N278" s="268"/>
      <c r="O278" s="268"/>
      <c r="P278" s="268"/>
      <c r="Q278" s="268"/>
      <c r="R278" s="268"/>
      <c r="S278" s="268"/>
      <c r="T278" s="268"/>
      <c r="U278" s="268"/>
      <c r="V278" s="268"/>
      <c r="W278" s="268"/>
      <c r="X278" s="268"/>
      <c r="Y278" s="268"/>
      <c r="Z278" s="268"/>
      <c r="AA278" s="272"/>
      <c r="AB278" s="273"/>
      <c r="AC278" s="273"/>
      <c r="AD278" s="545"/>
      <c r="AE278" s="273"/>
      <c r="AF278" s="273"/>
      <c r="AG278" s="273"/>
    </row>
    <row r="279" spans="1:33" s="42" customFormat="1" ht="13.5" customHeight="1" x14ac:dyDescent="0.4">
      <c r="A279" s="128"/>
      <c r="B279" s="596"/>
      <c r="C279" s="596"/>
      <c r="D279" s="337" t="s">
        <v>48</v>
      </c>
      <c r="E279" s="343"/>
      <c r="F279" s="268"/>
      <c r="G279" s="268"/>
      <c r="H279" s="268"/>
      <c r="I279" s="268"/>
      <c r="J279" s="268"/>
      <c r="K279" s="268"/>
      <c r="L279" s="268"/>
      <c r="M279" s="268"/>
      <c r="N279" s="268"/>
      <c r="O279" s="268"/>
      <c r="P279" s="268"/>
      <c r="Q279" s="268"/>
      <c r="R279" s="268"/>
      <c r="S279" s="268"/>
      <c r="T279" s="268"/>
      <c r="U279" s="268"/>
      <c r="V279" s="268"/>
      <c r="W279" s="268"/>
      <c r="X279" s="268"/>
      <c r="Y279" s="268"/>
      <c r="Z279" s="268"/>
      <c r="AA279" s="272"/>
      <c r="AB279" s="273"/>
      <c r="AC279" s="273"/>
      <c r="AD279" s="545"/>
      <c r="AE279" s="273"/>
      <c r="AF279" s="273"/>
      <c r="AG279" s="273"/>
    </row>
    <row r="280" spans="1:33" s="42" customFormat="1" ht="13.5" customHeight="1" x14ac:dyDescent="0.4">
      <c r="A280" s="128"/>
      <c r="B280" s="596"/>
      <c r="C280" s="596"/>
      <c r="D280" s="337" t="s">
        <v>48</v>
      </c>
      <c r="E280" s="343"/>
      <c r="F280" s="268"/>
      <c r="G280" s="268"/>
      <c r="H280" s="268"/>
      <c r="I280" s="268"/>
      <c r="J280" s="268"/>
      <c r="K280" s="268"/>
      <c r="L280" s="268"/>
      <c r="M280" s="268"/>
      <c r="N280" s="268"/>
      <c r="O280" s="268"/>
      <c r="P280" s="268"/>
      <c r="Q280" s="268"/>
      <c r="R280" s="268"/>
      <c r="S280" s="268"/>
      <c r="T280" s="268"/>
      <c r="U280" s="268"/>
      <c r="V280" s="268"/>
      <c r="W280" s="268"/>
      <c r="X280" s="268"/>
      <c r="Y280" s="268"/>
      <c r="Z280" s="268"/>
      <c r="AA280" s="272"/>
      <c r="AB280" s="273"/>
      <c r="AC280" s="273"/>
      <c r="AD280" s="545"/>
      <c r="AE280" s="273"/>
      <c r="AF280" s="273"/>
      <c r="AG280" s="273"/>
    </row>
    <row r="281" spans="1:33" s="42" customFormat="1" ht="13.5" customHeight="1" x14ac:dyDescent="0.4">
      <c r="A281" s="128"/>
      <c r="B281" s="596"/>
      <c r="C281" s="596"/>
      <c r="D281" s="337" t="s">
        <v>48</v>
      </c>
      <c r="E281" s="343"/>
      <c r="F281" s="268"/>
      <c r="G281" s="268"/>
      <c r="H281" s="268"/>
      <c r="I281" s="268"/>
      <c r="J281" s="268"/>
      <c r="K281" s="268"/>
      <c r="L281" s="268"/>
      <c r="M281" s="268"/>
      <c r="N281" s="268"/>
      <c r="O281" s="268"/>
      <c r="P281" s="268"/>
      <c r="Q281" s="268"/>
      <c r="R281" s="268"/>
      <c r="S281" s="268"/>
      <c r="T281" s="268"/>
      <c r="U281" s="268"/>
      <c r="V281" s="268"/>
      <c r="W281" s="268"/>
      <c r="X281" s="268"/>
      <c r="Y281" s="268"/>
      <c r="Z281" s="268"/>
      <c r="AA281" s="272"/>
      <c r="AB281" s="273"/>
      <c r="AC281" s="273"/>
      <c r="AD281" s="545"/>
      <c r="AE281" s="273"/>
      <c r="AF281" s="273"/>
      <c r="AG281" s="273"/>
    </row>
    <row r="282" spans="1:33" s="42" customFormat="1" ht="13.5" customHeight="1" x14ac:dyDescent="0.4">
      <c r="A282" s="128"/>
      <c r="B282" s="596"/>
      <c r="C282" s="596"/>
      <c r="D282" s="337" t="s">
        <v>48</v>
      </c>
      <c r="E282" s="343"/>
      <c r="F282" s="268"/>
      <c r="G282" s="268"/>
      <c r="H282" s="268"/>
      <c r="I282" s="268"/>
      <c r="J282" s="268"/>
      <c r="K282" s="268"/>
      <c r="L282" s="268"/>
      <c r="M282" s="268"/>
      <c r="N282" s="268"/>
      <c r="O282" s="268"/>
      <c r="P282" s="268"/>
      <c r="Q282" s="268"/>
      <c r="R282" s="268"/>
      <c r="S282" s="268"/>
      <c r="T282" s="268"/>
      <c r="U282" s="268"/>
      <c r="V282" s="268"/>
      <c r="W282" s="268"/>
      <c r="X282" s="268"/>
      <c r="Y282" s="268"/>
      <c r="Z282" s="268"/>
      <c r="AA282" s="272"/>
      <c r="AB282" s="273"/>
      <c r="AC282" s="273"/>
      <c r="AD282" s="545"/>
      <c r="AE282" s="273"/>
      <c r="AF282" s="273"/>
      <c r="AG282" s="273"/>
    </row>
    <row r="283" spans="1:33" s="42" customFormat="1" ht="13.5" customHeight="1" x14ac:dyDescent="0.4">
      <c r="A283" s="128"/>
      <c r="B283" s="596"/>
      <c r="C283" s="596"/>
      <c r="D283" s="337" t="s">
        <v>48</v>
      </c>
      <c r="E283" s="343"/>
      <c r="F283" s="268"/>
      <c r="G283" s="268"/>
      <c r="H283" s="268"/>
      <c r="I283" s="268"/>
      <c r="J283" s="268"/>
      <c r="K283" s="268"/>
      <c r="L283" s="268"/>
      <c r="M283" s="268"/>
      <c r="N283" s="268"/>
      <c r="O283" s="268"/>
      <c r="P283" s="268"/>
      <c r="Q283" s="268"/>
      <c r="R283" s="268"/>
      <c r="S283" s="268"/>
      <c r="T283" s="268"/>
      <c r="U283" s="268"/>
      <c r="V283" s="268"/>
      <c r="W283" s="268"/>
      <c r="X283" s="268"/>
      <c r="Y283" s="268"/>
      <c r="Z283" s="268"/>
      <c r="AA283" s="272"/>
      <c r="AB283" s="273"/>
      <c r="AC283" s="273"/>
      <c r="AD283" s="545"/>
      <c r="AE283" s="273"/>
      <c r="AF283" s="273"/>
      <c r="AG283" s="273"/>
    </row>
    <row r="284" spans="1:33" s="42" customFormat="1" ht="13.5" customHeight="1" x14ac:dyDescent="0.4">
      <c r="A284" s="128"/>
      <c r="B284" s="596"/>
      <c r="C284" s="596"/>
      <c r="D284" s="337" t="s">
        <v>48</v>
      </c>
      <c r="E284" s="343"/>
      <c r="F284" s="268"/>
      <c r="G284" s="268"/>
      <c r="H284" s="268"/>
      <c r="I284" s="268"/>
      <c r="J284" s="268"/>
      <c r="K284" s="268"/>
      <c r="L284" s="268"/>
      <c r="M284" s="268"/>
      <c r="N284" s="268"/>
      <c r="O284" s="268"/>
      <c r="P284" s="268"/>
      <c r="Q284" s="268"/>
      <c r="R284" s="268"/>
      <c r="S284" s="268"/>
      <c r="T284" s="268"/>
      <c r="U284" s="268"/>
      <c r="V284" s="268"/>
      <c r="W284" s="268"/>
      <c r="X284" s="268"/>
      <c r="Y284" s="268"/>
      <c r="Z284" s="268"/>
      <c r="AA284" s="272"/>
      <c r="AB284" s="273"/>
      <c r="AC284" s="273"/>
      <c r="AD284" s="545"/>
      <c r="AE284" s="273"/>
      <c r="AF284" s="273"/>
      <c r="AG284" s="273"/>
    </row>
    <row r="285" spans="1:33" s="42" customFormat="1" ht="13.5" customHeight="1" x14ac:dyDescent="0.4">
      <c r="A285" s="128"/>
      <c r="B285" s="596"/>
      <c r="C285" s="596"/>
      <c r="D285" s="337"/>
      <c r="E285" s="343"/>
      <c r="F285" s="268"/>
      <c r="G285" s="268"/>
      <c r="H285" s="268"/>
      <c r="I285" s="268"/>
      <c r="J285" s="268"/>
      <c r="K285" s="268"/>
      <c r="L285" s="268"/>
      <c r="M285" s="268"/>
      <c r="N285" s="268"/>
      <c r="O285" s="268"/>
      <c r="P285" s="268"/>
      <c r="Q285" s="268"/>
      <c r="R285" s="268"/>
      <c r="S285" s="268"/>
      <c r="T285" s="268"/>
      <c r="U285" s="268"/>
      <c r="V285" s="268"/>
      <c r="W285" s="268"/>
      <c r="X285" s="268"/>
      <c r="Y285" s="268"/>
      <c r="Z285" s="268"/>
      <c r="AA285" s="272"/>
      <c r="AB285" s="273"/>
      <c r="AC285" s="273"/>
      <c r="AD285" s="545"/>
      <c r="AE285" s="273"/>
      <c r="AF285" s="273"/>
      <c r="AG285" s="273"/>
    </row>
    <row r="286" spans="1:33" s="305" customFormat="1" ht="27" customHeight="1" x14ac:dyDescent="0.4">
      <c r="A286" s="598"/>
      <c r="B286" s="598"/>
      <c r="C286" s="598"/>
      <c r="E286" s="305" t="str">
        <f>$E$49</f>
        <v>SÖGULEG LOSUN</v>
      </c>
      <c r="AD286" s="549"/>
      <c r="AG286" s="305" t="str">
        <f>$AG$49</f>
        <v>HISTORICAL EMISSIONS</v>
      </c>
    </row>
    <row r="287" spans="1:33" s="42" customFormat="1" ht="14.4" customHeight="1" x14ac:dyDescent="0.4">
      <c r="A287" s="128"/>
      <c r="B287" s="591"/>
      <c r="C287" s="591"/>
      <c r="D287" s="337" t="s">
        <v>48</v>
      </c>
      <c r="AD287" s="542"/>
    </row>
    <row r="288" spans="1:33" s="42" customFormat="1" ht="14.4" customHeight="1" x14ac:dyDescent="0.4">
      <c r="A288" s="128"/>
      <c r="B288" s="591"/>
      <c r="C288" s="591"/>
      <c r="D288" s="337" t="s">
        <v>48</v>
      </c>
      <c r="AD288" s="542"/>
    </row>
    <row r="289" spans="1:30" s="42" customFormat="1" ht="14.4" customHeight="1" x14ac:dyDescent="0.4">
      <c r="A289" s="128"/>
      <c r="B289" s="591"/>
      <c r="C289" s="591"/>
      <c r="D289" s="337" t="s">
        <v>48</v>
      </c>
      <c r="AD289" s="542"/>
    </row>
    <row r="290" spans="1:30" s="42" customFormat="1" x14ac:dyDescent="0.4">
      <c r="A290" s="128"/>
      <c r="B290" s="591"/>
      <c r="C290" s="591"/>
      <c r="D290" s="337" t="s">
        <v>48</v>
      </c>
      <c r="AD290" s="542"/>
    </row>
    <row r="291" spans="1:30" s="42" customFormat="1" x14ac:dyDescent="0.4">
      <c r="A291" s="128"/>
      <c r="B291" s="591"/>
      <c r="C291" s="591"/>
      <c r="D291" s="337" t="s">
        <v>48</v>
      </c>
      <c r="AD291" s="542"/>
    </row>
    <row r="292" spans="1:30" s="42" customFormat="1" x14ac:dyDescent="0.4">
      <c r="A292" s="128"/>
      <c r="B292" s="591"/>
      <c r="C292" s="591"/>
      <c r="D292" s="337" t="s">
        <v>48</v>
      </c>
      <c r="AD292" s="542"/>
    </row>
    <row r="293" spans="1:30" s="42" customFormat="1" x14ac:dyDescent="0.4">
      <c r="A293" s="128"/>
      <c r="B293" s="591"/>
      <c r="C293" s="591"/>
      <c r="D293" s="337" t="s">
        <v>48</v>
      </c>
      <c r="AD293" s="542"/>
    </row>
    <row r="294" spans="1:30" s="42" customFormat="1" x14ac:dyDescent="0.4">
      <c r="A294" s="128"/>
      <c r="B294" s="591"/>
      <c r="C294" s="591"/>
      <c r="D294" s="337" t="s">
        <v>48</v>
      </c>
      <c r="AD294" s="542"/>
    </row>
    <row r="295" spans="1:30" s="42" customFormat="1" ht="15" customHeight="1" x14ac:dyDescent="0.4">
      <c r="A295" s="128"/>
      <c r="B295" s="591"/>
      <c r="C295" s="591"/>
      <c r="D295" s="337" t="s">
        <v>48</v>
      </c>
      <c r="AD295" s="542"/>
    </row>
    <row r="296" spans="1:30" s="42" customFormat="1" ht="15" customHeight="1" x14ac:dyDescent="0.4">
      <c r="A296" s="128"/>
      <c r="B296" s="591"/>
      <c r="C296" s="591"/>
      <c r="D296" s="337" t="s">
        <v>48</v>
      </c>
      <c r="AD296" s="542"/>
    </row>
    <row r="297" spans="1:30" s="42" customFormat="1" ht="15" customHeight="1" x14ac:dyDescent="0.4">
      <c r="A297" s="128"/>
      <c r="B297" s="591"/>
      <c r="C297" s="591"/>
      <c r="D297" s="337" t="s">
        <v>48</v>
      </c>
      <c r="AD297" s="542"/>
    </row>
    <row r="298" spans="1:30" s="42" customFormat="1" x14ac:dyDescent="0.4">
      <c r="A298" s="128"/>
      <c r="B298" s="591"/>
      <c r="C298" s="591"/>
      <c r="D298" s="337" t="s">
        <v>48</v>
      </c>
      <c r="AD298" s="542"/>
    </row>
    <row r="299" spans="1:30" s="42" customFormat="1" x14ac:dyDescent="0.4">
      <c r="A299" s="128"/>
      <c r="B299" s="591"/>
      <c r="C299" s="591"/>
      <c r="D299" s="337" t="s">
        <v>48</v>
      </c>
      <c r="AD299" s="542"/>
    </row>
    <row r="300" spans="1:30" s="42" customFormat="1" x14ac:dyDescent="0.4">
      <c r="A300" s="128"/>
      <c r="B300" s="591"/>
      <c r="C300" s="591"/>
      <c r="D300" s="337" t="s">
        <v>48</v>
      </c>
      <c r="AD300" s="542"/>
    </row>
    <row r="301" spans="1:30" s="42" customFormat="1" x14ac:dyDescent="0.4">
      <c r="A301" s="128"/>
      <c r="B301" s="591"/>
      <c r="C301" s="591"/>
      <c r="D301" s="337" t="s">
        <v>48</v>
      </c>
      <c r="AD301" s="542"/>
    </row>
    <row r="302" spans="1:30" s="42" customFormat="1" x14ac:dyDescent="0.4">
      <c r="A302" s="128"/>
      <c r="B302" s="591"/>
      <c r="C302" s="591"/>
      <c r="D302" s="337" t="s">
        <v>48</v>
      </c>
      <c r="AD302" s="542"/>
    </row>
    <row r="303" spans="1:30" s="42" customFormat="1" x14ac:dyDescent="0.4">
      <c r="A303" s="128"/>
      <c r="B303" s="591"/>
      <c r="C303" s="591"/>
      <c r="D303" s="337" t="s">
        <v>48</v>
      </c>
      <c r="AD303" s="542"/>
    </row>
    <row r="304" spans="1:30" s="42" customFormat="1" x14ac:dyDescent="0.4">
      <c r="A304" s="128"/>
      <c r="B304" s="591"/>
      <c r="C304" s="591"/>
      <c r="D304" s="337" t="s">
        <v>48</v>
      </c>
      <c r="AD304" s="542"/>
    </row>
    <row r="305" spans="1:33" s="42" customFormat="1" x14ac:dyDescent="0.4">
      <c r="A305" s="128"/>
      <c r="B305" s="591"/>
      <c r="C305" s="591"/>
      <c r="D305" s="337" t="s">
        <v>48</v>
      </c>
      <c r="AD305" s="542"/>
    </row>
    <row r="306" spans="1:33" s="42" customFormat="1" x14ac:dyDescent="0.4">
      <c r="A306" s="128"/>
      <c r="B306" s="591"/>
      <c r="C306" s="591"/>
      <c r="D306" s="337" t="s">
        <v>48</v>
      </c>
      <c r="AD306" s="542"/>
    </row>
    <row r="307" spans="1:33" s="42" customFormat="1" x14ac:dyDescent="0.4">
      <c r="A307" s="128"/>
      <c r="B307" s="591"/>
      <c r="C307" s="591"/>
      <c r="D307" s="337" t="s">
        <v>48</v>
      </c>
      <c r="AD307" s="542"/>
    </row>
    <row r="308" spans="1:33" s="42" customFormat="1" x14ac:dyDescent="0.4">
      <c r="A308" s="128"/>
      <c r="B308" s="591"/>
      <c r="C308" s="591"/>
      <c r="D308" s="337" t="s">
        <v>48</v>
      </c>
      <c r="AD308" s="542"/>
    </row>
    <row r="309" spans="1:33" s="42" customFormat="1" x14ac:dyDescent="0.4">
      <c r="A309" s="128"/>
      <c r="B309" s="591"/>
      <c r="C309" s="591"/>
      <c r="D309" s="337"/>
      <c r="AD309" s="542"/>
    </row>
    <row r="310" spans="1:33" s="305" customFormat="1" ht="27" customHeight="1" x14ac:dyDescent="0.4">
      <c r="A310" s="598"/>
      <c r="B310" s="598"/>
      <c r="C310" s="598"/>
      <c r="E310" s="305" t="str">
        <f>$E$209</f>
        <v>FRAMREIKNUÐ LOSUN</v>
      </c>
      <c r="AD310" s="549"/>
      <c r="AG310" s="305" t="str">
        <f>$AG$209</f>
        <v>EMISSION PROJECTIONS</v>
      </c>
    </row>
    <row r="311" spans="1:33" s="42" customFormat="1" x14ac:dyDescent="0.4">
      <c r="A311" s="128"/>
      <c r="B311" s="591"/>
      <c r="C311" s="591"/>
      <c r="D311" s="337" t="s">
        <v>48</v>
      </c>
      <c r="AD311" s="542"/>
    </row>
    <row r="312" spans="1:33" s="42" customFormat="1" x14ac:dyDescent="0.4">
      <c r="A312" s="128"/>
      <c r="B312" s="591"/>
      <c r="C312" s="591"/>
      <c r="D312" s="337" t="s">
        <v>48</v>
      </c>
      <c r="AD312" s="542"/>
    </row>
    <row r="313" spans="1:33" s="42" customFormat="1" x14ac:dyDescent="0.4">
      <c r="A313" s="128"/>
      <c r="B313" s="591"/>
      <c r="C313" s="591"/>
      <c r="D313" s="337"/>
      <c r="AD313" s="542"/>
    </row>
    <row r="314" spans="1:33" s="42" customFormat="1" x14ac:dyDescent="0.4">
      <c r="A314" s="128"/>
      <c r="B314" s="591"/>
      <c r="C314" s="591"/>
      <c r="D314" s="337"/>
      <c r="AD314" s="542"/>
    </row>
    <row r="315" spans="1:33" s="42" customFormat="1" x14ac:dyDescent="0.4">
      <c r="A315" s="128"/>
      <c r="B315" s="591"/>
      <c r="C315" s="591"/>
      <c r="D315" s="337"/>
      <c r="AD315" s="542"/>
    </row>
    <row r="316" spans="1:33" s="42" customFormat="1" x14ac:dyDescent="0.4">
      <c r="A316" s="128"/>
      <c r="B316" s="591"/>
      <c r="C316" s="591"/>
      <c r="D316" s="337"/>
      <c r="AD316" s="542"/>
    </row>
    <row r="317" spans="1:33" s="42" customFormat="1" x14ac:dyDescent="0.4">
      <c r="A317" s="128"/>
      <c r="B317" s="591"/>
      <c r="C317" s="591"/>
      <c r="D317" s="337"/>
      <c r="AD317" s="542"/>
    </row>
    <row r="318" spans="1:33" s="42" customFormat="1" x14ac:dyDescent="0.4">
      <c r="A318" s="128"/>
      <c r="B318" s="591"/>
      <c r="C318" s="591"/>
      <c r="D318" s="337"/>
      <c r="AD318" s="542"/>
    </row>
    <row r="319" spans="1:33" s="42" customFormat="1" x14ac:dyDescent="0.4">
      <c r="A319" s="128"/>
      <c r="B319" s="591"/>
      <c r="C319" s="591"/>
      <c r="D319" s="337"/>
      <c r="AD319" s="542"/>
    </row>
    <row r="320" spans="1:33" s="42" customFormat="1" x14ac:dyDescent="0.4">
      <c r="A320" s="128"/>
      <c r="B320" s="591"/>
      <c r="C320" s="591"/>
      <c r="D320" s="337"/>
      <c r="AD320" s="542"/>
    </row>
    <row r="321" spans="1:33" s="42" customFormat="1" x14ac:dyDescent="0.4">
      <c r="A321" s="128"/>
      <c r="B321" s="591"/>
      <c r="C321" s="591"/>
      <c r="D321" s="337"/>
      <c r="AD321" s="542"/>
    </row>
    <row r="322" spans="1:33" s="42" customFormat="1" x14ac:dyDescent="0.4">
      <c r="A322" s="128"/>
      <c r="B322" s="591"/>
      <c r="C322" s="591"/>
      <c r="D322" s="337"/>
      <c r="AD322" s="542"/>
    </row>
    <row r="323" spans="1:33" s="42" customFormat="1" x14ac:dyDescent="0.4">
      <c r="A323" s="128"/>
      <c r="B323" s="591"/>
      <c r="C323" s="591"/>
      <c r="D323" s="337"/>
      <c r="AD323" s="542"/>
    </row>
    <row r="324" spans="1:33" s="42" customFormat="1" x14ac:dyDescent="0.4">
      <c r="A324" s="128"/>
      <c r="B324" s="591"/>
      <c r="C324" s="591"/>
      <c r="D324" s="337"/>
      <c r="AD324" s="542"/>
    </row>
    <row r="325" spans="1:33" s="42" customFormat="1" x14ac:dyDescent="0.4">
      <c r="A325" s="128"/>
      <c r="B325" s="591"/>
      <c r="C325" s="591"/>
      <c r="D325" s="337"/>
      <c r="AD325" s="542"/>
    </row>
    <row r="326" spans="1:33" s="42" customFormat="1" x14ac:dyDescent="0.4">
      <c r="A326" s="128"/>
      <c r="B326" s="591"/>
      <c r="C326" s="591"/>
      <c r="D326" s="337"/>
      <c r="AD326" s="542"/>
    </row>
    <row r="327" spans="1:33" s="42" customFormat="1" x14ac:dyDescent="0.4">
      <c r="A327" s="128"/>
      <c r="B327" s="591"/>
      <c r="C327" s="591"/>
      <c r="D327" s="337"/>
      <c r="AD327" s="542"/>
    </row>
    <row r="328" spans="1:33" s="42" customFormat="1" x14ac:dyDescent="0.4">
      <c r="A328" s="128"/>
      <c r="B328" s="591"/>
      <c r="C328" s="591"/>
      <c r="D328" s="337"/>
      <c r="AD328" s="542"/>
    </row>
    <row r="329" spans="1:33" s="42" customFormat="1" x14ac:dyDescent="0.4">
      <c r="A329" s="128"/>
      <c r="B329" s="591"/>
      <c r="C329" s="591"/>
      <c r="D329" s="337"/>
      <c r="AD329" s="542"/>
    </row>
    <row r="330" spans="1:33" s="42" customFormat="1" x14ac:dyDescent="0.4">
      <c r="A330" s="128"/>
      <c r="B330" s="591"/>
      <c r="C330" s="591"/>
      <c r="D330" s="337"/>
      <c r="AD330" s="542"/>
    </row>
    <row r="331" spans="1:33" s="42" customFormat="1" x14ac:dyDescent="0.4">
      <c r="A331" s="128"/>
      <c r="B331" s="591"/>
      <c r="C331" s="591"/>
      <c r="D331" s="337"/>
      <c r="AD331" s="542"/>
    </row>
    <row r="332" spans="1:33" s="42" customFormat="1" x14ac:dyDescent="0.4">
      <c r="A332" s="128"/>
      <c r="B332" s="591"/>
      <c r="C332" s="591"/>
      <c r="D332" s="337"/>
      <c r="AD332" s="542"/>
    </row>
    <row r="333" spans="1:33" s="42" customFormat="1" x14ac:dyDescent="0.4">
      <c r="A333" s="128"/>
      <c r="B333" s="591"/>
      <c r="C333" s="591"/>
      <c r="D333" s="337"/>
      <c r="AD333" s="542"/>
    </row>
    <row r="334" spans="1:33" s="42" customFormat="1" x14ac:dyDescent="0.4">
      <c r="A334" s="128"/>
      <c r="B334" s="591"/>
      <c r="C334" s="591"/>
      <c r="D334" s="337" t="s">
        <v>48</v>
      </c>
      <c r="AD334" s="542"/>
    </row>
    <row r="335" spans="1:33" s="42" customFormat="1" x14ac:dyDescent="0.4">
      <c r="A335" s="128"/>
      <c r="B335" s="591"/>
      <c r="C335" s="591"/>
      <c r="D335" s="337"/>
      <c r="AD335" s="542"/>
    </row>
    <row r="336" spans="1:33" s="72" customFormat="1" ht="82.5" customHeight="1" x14ac:dyDescent="0.4">
      <c r="A336" s="599"/>
      <c r="B336" s="599"/>
      <c r="C336" s="599"/>
      <c r="E336" s="72" t="s">
        <v>220</v>
      </c>
      <c r="F336" s="199"/>
      <c r="AD336" s="550"/>
      <c r="AG336" s="72" t="s">
        <v>190</v>
      </c>
    </row>
    <row r="337" spans="1:51" s="42" customFormat="1" x14ac:dyDescent="0.4">
      <c r="A337" s="128"/>
      <c r="B337" s="591"/>
      <c r="C337" s="591"/>
      <c r="D337" s="337" t="s">
        <v>48</v>
      </c>
      <c r="AD337" s="542"/>
    </row>
    <row r="338" spans="1:51" s="42" customFormat="1" ht="33" customHeight="1" x14ac:dyDescent="0.4">
      <c r="A338" s="128"/>
      <c r="B338" s="591"/>
      <c r="C338" s="591"/>
      <c r="D338" s="337" t="s">
        <v>48</v>
      </c>
      <c r="E338" s="582"/>
      <c r="F338" s="1186" t="str">
        <f>$F$4</f>
        <v>SÖGULEG LOSUN</v>
      </c>
      <c r="G338" s="1187"/>
      <c r="H338" s="1187"/>
      <c r="I338" s="1187"/>
      <c r="J338" s="1187"/>
      <c r="K338" s="1187"/>
      <c r="L338" s="1187"/>
      <c r="M338" s="1187"/>
      <c r="N338" s="1187"/>
      <c r="O338" s="1187"/>
      <c r="P338" s="1187"/>
      <c r="Q338" s="1188"/>
      <c r="R338" s="1049" t="str">
        <f>$R$4</f>
        <v>FRAMREIKNUÐ LOSUN</v>
      </c>
      <c r="S338" s="1050"/>
      <c r="T338" s="1050"/>
      <c r="U338" s="1050"/>
      <c r="V338" s="1050"/>
      <c r="W338" s="1050"/>
      <c r="AD338" s="542"/>
      <c r="AG338" s="582"/>
      <c r="AH338" s="1186" t="s">
        <v>174</v>
      </c>
      <c r="AI338" s="1187"/>
      <c r="AJ338" s="1187"/>
      <c r="AK338" s="1187"/>
      <c r="AL338" s="1187"/>
      <c r="AM338" s="1187"/>
      <c r="AN338" s="1187"/>
      <c r="AO338" s="1187"/>
      <c r="AP338" s="1187"/>
      <c r="AQ338" s="1187"/>
      <c r="AR338" s="1187"/>
      <c r="AS338" s="1188"/>
      <c r="AT338" s="1049" t="s">
        <v>426</v>
      </c>
      <c r="AU338" s="1050"/>
      <c r="AV338" s="1050"/>
      <c r="AW338" s="1050"/>
      <c r="AX338" s="1050"/>
      <c r="AY338" s="1050"/>
    </row>
    <row r="339" spans="1:51" s="42" customFormat="1" ht="33" customHeight="1" x14ac:dyDescent="0.4">
      <c r="A339" s="128"/>
      <c r="B339" s="591"/>
      <c r="C339" s="591"/>
      <c r="D339" s="337"/>
      <c r="E339" s="583"/>
      <c r="F339" s="1189" t="str">
        <f>$F$5</f>
        <v>Losun árið 2023 í samanburði við losun fyrri ára</v>
      </c>
      <c r="G339" s="1190"/>
      <c r="H339" s="1190"/>
      <c r="I339" s="1190"/>
      <c r="J339" s="1190"/>
      <c r="K339" s="1190"/>
      <c r="L339" s="1190"/>
      <c r="M339" s="1190"/>
      <c r="N339" s="1190"/>
      <c r="O339" s="1190"/>
      <c r="P339" s="1190"/>
      <c r="Q339" s="1191"/>
      <c r="R339" s="1192" t="str">
        <f>$R$5</f>
        <v>Sviðsmynd með núgildandi aðgerðum</v>
      </c>
      <c r="S339" s="1193"/>
      <c r="T339" s="1193"/>
      <c r="U339" s="1193"/>
      <c r="V339" s="1193"/>
      <c r="W339" s="1193"/>
      <c r="AD339" s="542"/>
      <c r="AG339" s="583"/>
      <c r="AH339" s="1189" t="str">
        <f>$AH$5</f>
        <v>Emissions in 2023 compared to emissions in previous years</v>
      </c>
      <c r="AI339" s="1190"/>
      <c r="AJ339" s="1190"/>
      <c r="AK339" s="1190"/>
      <c r="AL339" s="1190"/>
      <c r="AM339" s="1190"/>
      <c r="AN339" s="1190"/>
      <c r="AO339" s="1190"/>
      <c r="AP339" s="1190"/>
      <c r="AQ339" s="1190"/>
      <c r="AR339" s="1190"/>
      <c r="AS339" s="1191"/>
      <c r="AT339" s="1192" t="str">
        <f>$AT$5</f>
        <v>Scenario: With Existing Measures</v>
      </c>
      <c r="AU339" s="1193"/>
      <c r="AV339" s="1193"/>
      <c r="AW339" s="1193"/>
      <c r="AX339" s="1193"/>
      <c r="AY339" s="1193"/>
    </row>
    <row r="340" spans="1:51" s="42" customFormat="1" ht="29.1" customHeight="1" x14ac:dyDescent="0.4">
      <c r="A340" s="128"/>
      <c r="B340" s="591"/>
      <c r="C340" s="591"/>
      <c r="D340" s="337" t="s">
        <v>48</v>
      </c>
      <c r="E340" s="582"/>
      <c r="F340" s="1021" t="str">
        <f>$F$6</f>
        <v>Losun 2023</v>
      </c>
      <c r="G340" s="1022"/>
      <c r="H340" s="1023"/>
      <c r="I340" s="1021" t="str">
        <f>$I$6</f>
        <v>Breyting frá 2022</v>
      </c>
      <c r="J340" s="1022"/>
      <c r="K340" s="1023"/>
      <c r="L340" s="1021" t="str">
        <f>$L$6</f>
        <v>Breyting frá 2005</v>
      </c>
      <c r="M340" s="1022"/>
      <c r="N340" s="1023"/>
      <c r="O340" s="1021" t="str">
        <f>$O$6</f>
        <v>Breyting frá 1990</v>
      </c>
      <c r="P340" s="1022"/>
      <c r="Q340" s="1023"/>
      <c r="R340" s="1194" t="str">
        <f>$R$6</f>
        <v>Breyting milli
1990 og 2055</v>
      </c>
      <c r="S340" s="1195"/>
      <c r="T340" s="1196"/>
      <c r="U340" s="1194" t="str">
        <f>$U$6</f>
        <v>Breyting milli
2005 og 2030</v>
      </c>
      <c r="V340" s="1195"/>
      <c r="W340" s="1195"/>
      <c r="AD340" s="542"/>
      <c r="AG340" s="582"/>
      <c r="AH340" s="1021" t="str">
        <f>$AH$6</f>
        <v>Emissions in 2023</v>
      </c>
      <c r="AI340" s="1022"/>
      <c r="AJ340" s="1023"/>
      <c r="AK340" s="1021" t="str">
        <f>$AK$6</f>
        <v>Change from 2022</v>
      </c>
      <c r="AL340" s="1022"/>
      <c r="AM340" s="1023"/>
      <c r="AN340" s="1021" t="str">
        <f>$AN$6</f>
        <v>Change from 2005</v>
      </c>
      <c r="AO340" s="1022"/>
      <c r="AP340" s="1023"/>
      <c r="AQ340" s="1021" t="str">
        <f>$AQ$6</f>
        <v>Change from 1990</v>
      </c>
      <c r="AR340" s="1022"/>
      <c r="AS340" s="1023"/>
      <c r="AT340" s="1194" t="str">
        <f>$AT$6</f>
        <v>Change between 1990 and 2055</v>
      </c>
      <c r="AU340" s="1195"/>
      <c r="AV340" s="1196"/>
      <c r="AW340" s="1194" t="str">
        <f>$AW$6</f>
        <v>Change between 2005 and 2030</v>
      </c>
      <c r="AX340" s="1195"/>
      <c r="AY340" s="1195"/>
    </row>
    <row r="341" spans="1:51" s="42" customFormat="1" ht="24" customHeight="1" x14ac:dyDescent="0.4">
      <c r="A341" s="128"/>
      <c r="B341" s="591"/>
      <c r="C341" s="591"/>
      <c r="D341" s="337" t="s">
        <v>48</v>
      </c>
      <c r="E341" s="582"/>
      <c r="F341" s="1024" t="str">
        <f>$F$7</f>
        <v>Þús. tonn CO₂-íg.</v>
      </c>
      <c r="G341" s="1025"/>
      <c r="H341" s="584" t="s">
        <v>4</v>
      </c>
      <c r="I341" s="1024" t="str">
        <f>$F$7</f>
        <v>Þús. tonn CO₂-íg.</v>
      </c>
      <c r="J341" s="1025"/>
      <c r="K341" s="584" t="s">
        <v>4</v>
      </c>
      <c r="L341" s="1024" t="str">
        <f>$F$7</f>
        <v>Þús. tonn CO₂-íg.</v>
      </c>
      <c r="M341" s="1025"/>
      <c r="N341" s="584" t="s">
        <v>4</v>
      </c>
      <c r="O341" s="1024" t="str">
        <f>$F$7</f>
        <v>Þús. tonn CO₂-íg.</v>
      </c>
      <c r="P341" s="1025"/>
      <c r="Q341" s="584" t="s">
        <v>4</v>
      </c>
      <c r="R341" s="1185" t="str">
        <f>$F$7</f>
        <v>Þús. tonn CO₂-íg.</v>
      </c>
      <c r="S341" s="1185"/>
      <c r="T341" s="585" t="s">
        <v>4</v>
      </c>
      <c r="U341" s="1185" t="str">
        <f>$F$7</f>
        <v>Þús. tonn CO₂-íg.</v>
      </c>
      <c r="V341" s="1185"/>
      <c r="W341" s="615" t="s">
        <v>4</v>
      </c>
      <c r="AD341" s="542"/>
      <c r="AG341" s="582"/>
      <c r="AH341" s="1024" t="s">
        <v>435</v>
      </c>
      <c r="AI341" s="1025"/>
      <c r="AJ341" s="584" t="s">
        <v>4</v>
      </c>
      <c r="AK341" s="1024" t="s">
        <v>435</v>
      </c>
      <c r="AL341" s="1025"/>
      <c r="AM341" s="584" t="s">
        <v>4</v>
      </c>
      <c r="AN341" s="1024" t="s">
        <v>435</v>
      </c>
      <c r="AO341" s="1025"/>
      <c r="AP341" s="584" t="s">
        <v>4</v>
      </c>
      <c r="AQ341" s="1024" t="s">
        <v>435</v>
      </c>
      <c r="AR341" s="1025"/>
      <c r="AS341" s="584" t="s">
        <v>4</v>
      </c>
      <c r="AT341" s="1199" t="s">
        <v>435</v>
      </c>
      <c r="AU341" s="1185"/>
      <c r="AV341" s="585" t="s">
        <v>4</v>
      </c>
      <c r="AW341" s="1199" t="s">
        <v>435</v>
      </c>
      <c r="AX341" s="1185"/>
      <c r="AY341" s="615" t="s">
        <v>4</v>
      </c>
    </row>
    <row r="342" spans="1:51" s="42" customFormat="1" ht="21" customHeight="1" x14ac:dyDescent="0.4">
      <c r="A342" s="51" t="s">
        <v>58</v>
      </c>
      <c r="B342" s="51" t="s">
        <v>348</v>
      </c>
      <c r="C342" s="51" t="s">
        <v>354</v>
      </c>
      <c r="D342" s="337" t="s">
        <v>48</v>
      </c>
      <c r="E342" s="368" t="str">
        <f>'Talnagögn | Numerical Data'!$D$123</f>
        <v>Álframleiðsla</v>
      </c>
      <c r="F342" s="991" cm="1">
        <f t="array" ref="F342">INDEX('Talnagögn | Numerical Data'!$1:$1048576,_xlfn.XMATCH($A342,'Talnagögn | Numerical Data'!$A:$A),_xlfn.XMATCH($A$2,'Talnagögn | Numerical Data'!$1:$1))</f>
        <v>1402.6496416686878</v>
      </c>
      <c r="G342" s="991"/>
      <c r="H342" s="292">
        <f>F342/$F$351</f>
        <v>0.72078742358467551</v>
      </c>
      <c r="I342" s="1004" cm="1">
        <f t="array" ref="I342">INDEX('Talnagögn | Numerical Data'!$1:$1048576,_xlfn.XMATCH($A342,'Talnagögn | Numerical Data'!$A:$A),_xlfn.XMATCH($A$2,'Talnagögn | Numerical Data'!$1:$1))-INDEX('Talnagögn | Numerical Data'!$1:$1048576,_xlfn.XMATCH($A342,'Talnagögn | Numerical Data'!$A:$A),_xlfn.XMATCH($B$4,'Talnagögn | Numerical Data'!$1:$1))</f>
        <v>48.448911328022859</v>
      </c>
      <c r="J342" s="1005"/>
      <c r="K342" s="290" cm="1">
        <f t="array" ref="K342">INDEX('Talnagögn | Numerical Data'!$1:$1048576,_xlfn.XMATCH($A342,'Talnagögn | Numerical Data'!$A:$A),_xlfn.XMATCH($A$2,'Talnagögn | Numerical Data'!$1:$1))/INDEX('Talnagögn | Numerical Data'!$1:$1048576,_xlfn.XMATCH($A342,'Talnagögn | Numerical Data'!$A:$A),_xlfn.XMATCH($B$4,'Talnagögn | Numerical Data'!$1:$1))-1</f>
        <v>3.5776757642004053E-2</v>
      </c>
      <c r="L342" s="1004" cm="1">
        <f t="array" ref="L342">INDEX('Talnagögn | Numerical Data'!$1:$1048576,_xlfn.XMATCH($A342,'Talnagögn | Numerical Data'!$A:$A),_xlfn.XMATCH($A$2,'Talnagögn | Numerical Data'!$1:$1))-INDEX('Talnagögn | Numerical Data'!$1:$1048576,_xlfn.XMATCH($A342,'Talnagögn | Numerical Data'!$A:$A),_xlfn.XMATCH($B$3,'Talnagögn | Numerical Data'!$1:$1))</f>
        <v>957.84112550160057</v>
      </c>
      <c r="M342" s="1005"/>
      <c r="N342" s="292" cm="1">
        <f t="array" ref="N342">INDEX('Talnagögn | Numerical Data'!$1:$1048576,_xlfn.XMATCH($A342,'Talnagögn | Numerical Data'!$A:$A),_xlfn.XMATCH($A$2,'Talnagögn | Numerical Data'!$1:$1))/INDEX('Talnagögn | Numerical Data'!$1:$1048576,_xlfn.XMATCH($A342,'Talnagögn | Numerical Data'!$A:$A),_xlfn.XMATCH($B$3,'Talnagögn | Numerical Data'!$1:$1))-1</f>
        <v>2.1533785678280468</v>
      </c>
      <c r="O342" s="1004" cm="1">
        <f t="array" ref="O342">INDEX('Talnagögn | Numerical Data'!$1:$1048576,_xlfn.XMATCH($A342,'Talnagögn | Numerical Data'!$A:$A),_xlfn.XMATCH($A$2,'Talnagögn | Numerical Data'!$1:$1))-INDEX('Talnagögn | Numerical Data'!$1:$1048576,_xlfn.XMATCH($A342,'Talnagögn | Numerical Data'!$A:$A),_xlfn.XMATCH($B$2,'Talnagögn | Numerical Data'!$1:$1))</f>
        <v>818.62316889788178</v>
      </c>
      <c r="P342" s="1005"/>
      <c r="Q342" s="292" cm="1">
        <f t="array" ref="Q342">INDEX('Talnagögn | Numerical Data'!$1:$1048576,_xlfn.XMATCH($A342,'Talnagögn | Numerical Data'!$A:$A),_xlfn.XMATCH($A$2,'Talnagögn | Numerical Data'!$1:$1))/INDEX('Talnagögn | Numerical Data'!$1:$1048576,_xlfn.XMATCH($A342,'Talnagögn | Numerical Data'!$A:$A),_xlfn.XMATCH($B$2,'Talnagögn | Numerical Data'!$1:$1))-1</f>
        <v>1.4016884628775044</v>
      </c>
      <c r="R342" s="989" cm="1">
        <f t="array" ref="R342">INDEX('Talnagögn | Numerical Data'!$1:$1048576,_xlfn.XMATCH($B342,'Talnagögn | Numerical Data'!$B:$B),_xlfn.XMATCH($B$6,'Talnagögn | Numerical Data'!$1:$1))-INDEX('Talnagögn | Numerical Data'!$1:$1048576,_xlfn.XMATCH($A342,'Talnagögn | Numerical Data'!$A:$A),_xlfn.XMATCH($B$2,'Talnagögn | Numerical Data'!$1:$1))</f>
        <v>839.36955046883907</v>
      </c>
      <c r="S342" s="989"/>
      <c r="T342" s="292" cm="1">
        <f t="array" ref="T342">INDEX('Talnagögn | Numerical Data'!$1:$1048576,_xlfn.XMATCH($B342,'Talnagögn | Numerical Data'!$B:$B),_xlfn.XMATCH($B$6,'Talnagögn | Numerical Data'!$1:$1))/INDEX('Talnagögn | Numerical Data'!$1:$1048576,_xlfn.XMATCH($A342,'Talnagögn | Numerical Data'!$A:$A),_xlfn.XMATCH($B$2,'Talnagögn | Numerical Data'!$1:$1))-1</f>
        <v>1.4372114785937784</v>
      </c>
      <c r="U342" s="989" cm="1">
        <f t="array" ref="U342">INDEX('Talnagögn | Numerical Data'!$1:$1048576,_xlfn.XMATCH($B342,'Talnagögn | Numerical Data'!$B:$B),_xlfn.XMATCH($B$5,'Talnagögn | Numerical Data'!$1:$1))-INDEX('Talnagögn | Numerical Data'!$1:$1048576,_xlfn.XMATCH($A342,'Talnagögn | Numerical Data'!$A:$A),_xlfn.XMATCH($B$3,'Talnagögn | Numerical Data'!$1:$1))</f>
        <v>978.58750707255786</v>
      </c>
      <c r="V342" s="989"/>
      <c r="W342" s="287" cm="1">
        <f t="array" ref="W342">INDEX('Talnagögn | Numerical Data'!$1:$1048576,_xlfn.XMATCH($B342,'Talnagögn | Numerical Data'!$B:$B),_xlfn.XMATCH($B$5,'Talnagögn | Numerical Data'!$1:$1))/INDEX('Talnagögn | Numerical Data'!$1:$1048576,_xlfn.XMATCH($A342,'Talnagögn | Numerical Data'!$A:$A),_xlfn.XMATCH($B$3,'Talnagögn | Numerical Data'!$1:$1))-1</f>
        <v>2.2000197197325306</v>
      </c>
      <c r="AD342" s="542"/>
      <c r="AG342" s="368" t="str">
        <f>'Talnagögn | Numerical Data'!E123</f>
        <v>Aluminium Production</v>
      </c>
      <c r="AH342" s="991" cm="1">
        <f t="array" ref="AH342">INDEX('Talnagögn | Numerical Data'!$1:$1048576,_xlfn.XMATCH($A342,'Talnagögn | Numerical Data'!$A:$A),_xlfn.XMATCH($A$2,'Talnagögn | Numerical Data'!$1:$1))</f>
        <v>1402.6496416686878</v>
      </c>
      <c r="AI342" s="991"/>
      <c r="AJ342" s="292">
        <f>AH342/$F$351</f>
        <v>0.72078742358467551</v>
      </c>
      <c r="AK342" s="1004" cm="1">
        <f t="array" ref="AK342">INDEX('Talnagögn | Numerical Data'!$1:$1048576,_xlfn.XMATCH($A342,'Talnagögn | Numerical Data'!$A:$A),_xlfn.XMATCH($A$2,'Talnagögn | Numerical Data'!$1:$1))-INDEX('Talnagögn | Numerical Data'!$1:$1048576,_xlfn.XMATCH($A342,'Talnagögn | Numerical Data'!$A:$A),_xlfn.XMATCH($B$4,'Talnagögn | Numerical Data'!$1:$1))</f>
        <v>48.448911328022859</v>
      </c>
      <c r="AL342" s="1005"/>
      <c r="AM342" s="290" cm="1">
        <f t="array" ref="AM342">INDEX('Talnagögn | Numerical Data'!$1:$1048576,_xlfn.XMATCH($A342,'Talnagögn | Numerical Data'!$A:$A),_xlfn.XMATCH($A$2,'Talnagögn | Numerical Data'!$1:$1))/INDEX('Talnagögn | Numerical Data'!$1:$1048576,_xlfn.XMATCH($A342,'Talnagögn | Numerical Data'!$A:$A),_xlfn.XMATCH($B$4,'Talnagögn | Numerical Data'!$1:$1))-1</f>
        <v>3.5776757642004053E-2</v>
      </c>
      <c r="AN342" s="1004" cm="1">
        <f t="array" ref="AN342">INDEX('Talnagögn | Numerical Data'!$1:$1048576,_xlfn.XMATCH($A342,'Talnagögn | Numerical Data'!$A:$A),_xlfn.XMATCH($A$2,'Talnagögn | Numerical Data'!$1:$1))-INDEX('Talnagögn | Numerical Data'!$1:$1048576,_xlfn.XMATCH($A342,'Talnagögn | Numerical Data'!$A:$A),_xlfn.XMATCH($B$3,'Talnagögn | Numerical Data'!$1:$1))</f>
        <v>957.84112550160057</v>
      </c>
      <c r="AO342" s="1005"/>
      <c r="AP342" s="292" cm="1">
        <f t="array" ref="AP342">INDEX('Talnagögn | Numerical Data'!$1:$1048576,_xlfn.XMATCH($A342,'Talnagögn | Numerical Data'!$A:$A),_xlfn.XMATCH($A$2,'Talnagögn | Numerical Data'!$1:$1))/INDEX('Talnagögn | Numerical Data'!$1:$1048576,_xlfn.XMATCH($A342,'Talnagögn | Numerical Data'!$A:$A),_xlfn.XMATCH($B$3,'Talnagögn | Numerical Data'!$1:$1))-1</f>
        <v>2.1533785678280468</v>
      </c>
      <c r="AQ342" s="1004" cm="1">
        <f t="array" ref="AQ342">INDEX('Talnagögn | Numerical Data'!$1:$1048576,_xlfn.XMATCH($A342,'Talnagögn | Numerical Data'!$A:$A),_xlfn.XMATCH($A$2,'Talnagögn | Numerical Data'!$1:$1))-INDEX('Talnagögn | Numerical Data'!$1:$1048576,_xlfn.XMATCH($A342,'Talnagögn | Numerical Data'!$A:$A),_xlfn.XMATCH($B$2,'Talnagögn | Numerical Data'!$1:$1))</f>
        <v>818.62316889788178</v>
      </c>
      <c r="AR342" s="1005"/>
      <c r="AS342" s="292" cm="1">
        <f t="array" ref="AS342">INDEX('Talnagögn | Numerical Data'!$1:$1048576,_xlfn.XMATCH($A342,'Talnagögn | Numerical Data'!$A:$A),_xlfn.XMATCH($A$2,'Talnagögn | Numerical Data'!$1:$1))/INDEX('Talnagögn | Numerical Data'!$1:$1048576,_xlfn.XMATCH($A342,'Talnagögn | Numerical Data'!$A:$A),_xlfn.XMATCH($B$2,'Talnagögn | Numerical Data'!$1:$1))-1</f>
        <v>1.4016884628775044</v>
      </c>
      <c r="AT342" s="989" cm="1">
        <f t="array" ref="AT342">INDEX('Talnagögn | Numerical Data'!$1:$1048576,_xlfn.XMATCH($B342,'Talnagögn | Numerical Data'!$B:$B),_xlfn.XMATCH($B$6,'Talnagögn | Numerical Data'!$1:$1))-INDEX('Talnagögn | Numerical Data'!$1:$1048576,_xlfn.XMATCH($A342,'Talnagögn | Numerical Data'!$A:$A),_xlfn.XMATCH($B$2,'Talnagögn | Numerical Data'!$1:$1))</f>
        <v>839.36955046883907</v>
      </c>
      <c r="AU342" s="989"/>
      <c r="AV342" s="292" cm="1">
        <f t="array" ref="AV342">INDEX('Talnagögn | Numerical Data'!$1:$1048576,_xlfn.XMATCH($B342,'Talnagögn | Numerical Data'!$B:$B),_xlfn.XMATCH($B$6,'Talnagögn | Numerical Data'!$1:$1))/INDEX('Talnagögn | Numerical Data'!$1:$1048576,_xlfn.XMATCH($A342,'Talnagögn | Numerical Data'!$A:$A),_xlfn.XMATCH($B$2,'Talnagögn | Numerical Data'!$1:$1))-1</f>
        <v>1.4372114785937784</v>
      </c>
      <c r="AW342" s="989" cm="1">
        <f t="array" ref="AW342">INDEX('Talnagögn | Numerical Data'!$1:$1048576,_xlfn.XMATCH($B342,'Talnagögn | Numerical Data'!$B:$B),_xlfn.XMATCH($B$5,'Talnagögn | Numerical Data'!$1:$1))-INDEX('Talnagögn | Numerical Data'!$1:$1048576,_xlfn.XMATCH($A342,'Talnagögn | Numerical Data'!$A:$A),_xlfn.XMATCH($B$3,'Talnagögn | Numerical Data'!$1:$1))</f>
        <v>978.58750707255786</v>
      </c>
      <c r="AX342" s="989"/>
      <c r="AY342" s="287" cm="1">
        <f t="array" ref="AY342">INDEX('Talnagögn | Numerical Data'!$1:$1048576,_xlfn.XMATCH($B342,'Talnagögn | Numerical Data'!$B:$B),_xlfn.XMATCH($B$5,'Talnagögn | Numerical Data'!$1:$1))/INDEX('Talnagögn | Numerical Data'!$1:$1048576,_xlfn.XMATCH($A342,'Talnagögn | Numerical Data'!$A:$A),_xlfn.XMATCH($B$3,'Talnagögn | Numerical Data'!$1:$1))-1</f>
        <v>2.2000197197325306</v>
      </c>
    </row>
    <row r="343" spans="1:51" s="42" customFormat="1" ht="21" customHeight="1" x14ac:dyDescent="0.4">
      <c r="A343" s="51" t="s">
        <v>249</v>
      </c>
      <c r="B343" s="51" t="s">
        <v>349</v>
      </c>
      <c r="C343" s="51" t="s">
        <v>355</v>
      </c>
      <c r="D343" s="337" t="s">
        <v>48</v>
      </c>
      <c r="E343" s="368" t="str">
        <f>'Talnagögn | Numerical Data'!D124</f>
        <v>Kísil- og kísilmálmframleiðsla</v>
      </c>
      <c r="F343" s="1004" cm="1">
        <f t="array" ref="F343">INDEX('Talnagögn | Numerical Data'!$1:$1048576,_xlfn.XMATCH($A343,'Talnagögn | Numerical Data'!$A:$A),_xlfn.XMATCH($A$2,'Talnagögn | Numerical Data'!$1:$1))</f>
        <v>408.20430474231654</v>
      </c>
      <c r="G343" s="1005"/>
      <c r="H343" s="292">
        <f>F343/$F$351</f>
        <v>0.2097662312602552</v>
      </c>
      <c r="I343" s="1004" cm="1">
        <f t="array" ref="I343">INDEX('Talnagögn | Numerical Data'!$1:$1048576,_xlfn.XMATCH($A343,'Talnagögn | Numerical Data'!$A:$A),_xlfn.XMATCH($A$2,'Talnagögn | Numerical Data'!$1:$1))-INDEX('Talnagögn | Numerical Data'!$1:$1048576,_xlfn.XMATCH($A343,'Talnagögn | Numerical Data'!$A:$A),_xlfn.XMATCH($B$4,'Talnagögn | Numerical Data'!$1:$1))</f>
        <v>-109.51608579337113</v>
      </c>
      <c r="J343" s="1005"/>
      <c r="K343" s="292" cm="1">
        <f t="array" ref="K343">INDEX('Talnagögn | Numerical Data'!$1:$1048576,_xlfn.XMATCH($A343,'Talnagögn | Numerical Data'!$A:$A),_xlfn.XMATCH($A$2,'Talnagögn | Numerical Data'!$1:$1))/INDEX('Talnagögn | Numerical Data'!$1:$1048576,_xlfn.XMATCH($A343,'Talnagögn | Numerical Data'!$A:$A),_xlfn.XMATCH($B$4,'Talnagögn | Numerical Data'!$1:$1))-1</f>
        <v>-0.21153519891317074</v>
      </c>
      <c r="L343" s="1004" cm="1">
        <f t="array" ref="L343">INDEX('Talnagögn | Numerical Data'!$1:$1048576,_xlfn.XMATCH($A343,'Talnagögn | Numerical Data'!$A:$A),_xlfn.XMATCH($A$2,'Talnagögn | Numerical Data'!$1:$1))-INDEX('Talnagögn | Numerical Data'!$1:$1048576,_xlfn.XMATCH($A343,'Talnagögn | Numerical Data'!$A:$A),_xlfn.XMATCH($B$3,'Talnagögn | Numerical Data'!$1:$1))</f>
        <v>28.261410735916513</v>
      </c>
      <c r="M343" s="1005"/>
      <c r="N343" s="290" cm="1">
        <f t="array" ref="N343">INDEX('Talnagögn | Numerical Data'!$1:$1048576,_xlfn.XMATCH($A343,'Talnagögn | Numerical Data'!$A:$A),_xlfn.XMATCH($A$2,'Talnagögn | Numerical Data'!$1:$1))/INDEX('Talnagögn | Numerical Data'!$1:$1048576,_xlfn.XMATCH($A343,'Talnagögn | Numerical Data'!$A:$A),_xlfn.XMATCH($B$3,'Talnagögn | Numerical Data'!$1:$1))-1</f>
        <v>7.4383311760110038E-2</v>
      </c>
      <c r="O343" s="1004" cm="1">
        <f t="array" ref="O343">INDEX('Talnagögn | Numerical Data'!$1:$1048576,_xlfn.XMATCH($A343,'Talnagögn | Numerical Data'!$A:$A),_xlfn.XMATCH($A$2,'Talnagögn | Numerical Data'!$1:$1))-INDEX('Talnagögn | Numerical Data'!$1:$1048576,_xlfn.XMATCH($A343,'Talnagögn | Numerical Data'!$A:$A),_xlfn.XMATCH($B$2,'Talnagögn | Numerical Data'!$1:$1))</f>
        <v>197.64958303564987</v>
      </c>
      <c r="P343" s="1005"/>
      <c r="Q343" s="292" cm="1">
        <f t="array" ref="Q343">INDEX('Talnagögn | Numerical Data'!$1:$1048576,_xlfn.XMATCH($A343,'Talnagögn | Numerical Data'!$A:$A),_xlfn.XMATCH($A$2,'Talnagögn | Numerical Data'!$1:$1))/INDEX('Talnagögn | Numerical Data'!$1:$1048576,_xlfn.XMATCH($A343,'Talnagögn | Numerical Data'!$A:$A),_xlfn.XMATCH($B$2,'Talnagögn | Numerical Data'!$1:$1))-1</f>
        <v>0.93870886120998254</v>
      </c>
      <c r="R343" s="1004" cm="1">
        <f t="array" ref="R343">INDEX('Talnagögn | Numerical Data'!$1:$1048576,_xlfn.XMATCH($B343,'Talnagögn | Numerical Data'!$B:$B),_xlfn.XMATCH($B$6,'Talnagögn | Numerical Data'!$1:$1))-INDEX('Talnagögn | Numerical Data'!$1:$1048576,_xlfn.XMATCH($A343,'Talnagögn | Numerical Data'!$A:$A),_xlfn.XMATCH($B$2,'Talnagögn | Numerical Data'!$1:$1))</f>
        <v>229.428807157329</v>
      </c>
      <c r="S343" s="1005"/>
      <c r="T343" s="292" cm="1">
        <f t="array" ref="T343">INDEX('Talnagögn | Numerical Data'!$1:$1048576,_xlfn.XMATCH($B343,'Talnagögn | Numerical Data'!$B:$B),_xlfn.XMATCH($B$6,'Talnagögn | Numerical Data'!$1:$1))/INDEX('Talnagögn | Numerical Data'!$1:$1048576,_xlfn.XMATCH($A343,'Talnagögn | Numerical Data'!$A:$A),_xlfn.XMATCH($B$2,'Talnagögn | Numerical Data'!$1:$1))-1</f>
        <v>1.0896398109606711</v>
      </c>
      <c r="U343" s="1004" cm="1">
        <f t="array" ref="U343">INDEX('Talnagögn | Numerical Data'!$1:$1048576,_xlfn.XMATCH($B343,'Talnagögn | Numerical Data'!$B:$B),_xlfn.XMATCH($B$5,'Talnagögn | Numerical Data'!$1:$1))-INDEX('Talnagögn | Numerical Data'!$1:$1048576,_xlfn.XMATCH($A343,'Talnagögn | Numerical Data'!$A:$A),_xlfn.XMATCH($B$3,'Talnagögn | Numerical Data'!$1:$1))</f>
        <v>60.040634857595649</v>
      </c>
      <c r="V343" s="1005"/>
      <c r="W343" s="287" cm="1">
        <f t="array" ref="W343">INDEX('Talnagögn | Numerical Data'!$1:$1048576,_xlfn.XMATCH($B343,'Talnagögn | Numerical Data'!$B:$B),_xlfn.XMATCH($B$5,'Talnagögn | Numerical Data'!$1:$1))/INDEX('Talnagögn | Numerical Data'!$1:$1048576,_xlfn.XMATCH($A343,'Talnagögn | Numerical Data'!$A:$A),_xlfn.XMATCH($B$3,'Talnagögn | Numerical Data'!$1:$1))-1</f>
        <v>0.15802541856878172</v>
      </c>
      <c r="AD343" s="542"/>
      <c r="AG343" s="368" t="str">
        <f>'Talnagögn | Numerical Data'!E124</f>
        <v>Ferrosilicon and Silicon Metal Production</v>
      </c>
      <c r="AH343" s="1004" cm="1">
        <f t="array" ref="AH343">INDEX('Talnagögn | Numerical Data'!$1:$1048576,_xlfn.XMATCH($A343,'Talnagögn | Numerical Data'!$A:$A),_xlfn.XMATCH($A$2,'Talnagögn | Numerical Data'!$1:$1))</f>
        <v>408.20430474231654</v>
      </c>
      <c r="AI343" s="1005"/>
      <c r="AJ343" s="292">
        <f>AH343/$F$351</f>
        <v>0.2097662312602552</v>
      </c>
      <c r="AK343" s="1004" cm="1">
        <f t="array" ref="AK343">INDEX('Talnagögn | Numerical Data'!$1:$1048576,_xlfn.XMATCH($A343,'Talnagögn | Numerical Data'!$A:$A),_xlfn.XMATCH($A$2,'Talnagögn | Numerical Data'!$1:$1))-INDEX('Talnagögn | Numerical Data'!$1:$1048576,_xlfn.XMATCH($A343,'Talnagögn | Numerical Data'!$A:$A),_xlfn.XMATCH($B$4,'Talnagögn | Numerical Data'!$1:$1))</f>
        <v>-109.51608579337113</v>
      </c>
      <c r="AL343" s="1005"/>
      <c r="AM343" s="292" cm="1">
        <f t="array" ref="AM343">INDEX('Talnagögn | Numerical Data'!$1:$1048576,_xlfn.XMATCH($A343,'Talnagögn | Numerical Data'!$A:$A),_xlfn.XMATCH($A$2,'Talnagögn | Numerical Data'!$1:$1))/INDEX('Talnagögn | Numerical Data'!$1:$1048576,_xlfn.XMATCH($A343,'Talnagögn | Numerical Data'!$A:$A),_xlfn.XMATCH($B$4,'Talnagögn | Numerical Data'!$1:$1))-1</f>
        <v>-0.21153519891317074</v>
      </c>
      <c r="AN343" s="1004" cm="1">
        <f t="array" ref="AN343">INDEX('Talnagögn | Numerical Data'!$1:$1048576,_xlfn.XMATCH($A343,'Talnagögn | Numerical Data'!$A:$A),_xlfn.XMATCH($A$2,'Talnagögn | Numerical Data'!$1:$1))-INDEX('Talnagögn | Numerical Data'!$1:$1048576,_xlfn.XMATCH($A343,'Talnagögn | Numerical Data'!$A:$A),_xlfn.XMATCH($B$3,'Talnagögn | Numerical Data'!$1:$1))</f>
        <v>28.261410735916513</v>
      </c>
      <c r="AO343" s="1005"/>
      <c r="AP343" s="290" cm="1">
        <f t="array" ref="AP343">INDEX('Talnagögn | Numerical Data'!$1:$1048576,_xlfn.XMATCH($A343,'Talnagögn | Numerical Data'!$A:$A),_xlfn.XMATCH($A$2,'Talnagögn | Numerical Data'!$1:$1))/INDEX('Talnagögn | Numerical Data'!$1:$1048576,_xlfn.XMATCH($A343,'Talnagögn | Numerical Data'!$A:$A),_xlfn.XMATCH($B$3,'Talnagögn | Numerical Data'!$1:$1))-1</f>
        <v>7.4383311760110038E-2</v>
      </c>
      <c r="AQ343" s="1004" cm="1">
        <f t="array" ref="AQ343">INDEX('Talnagögn | Numerical Data'!$1:$1048576,_xlfn.XMATCH($A343,'Talnagögn | Numerical Data'!$A:$A),_xlfn.XMATCH($A$2,'Talnagögn | Numerical Data'!$1:$1))-INDEX('Talnagögn | Numerical Data'!$1:$1048576,_xlfn.XMATCH($A343,'Talnagögn | Numerical Data'!$A:$A),_xlfn.XMATCH($B$2,'Talnagögn | Numerical Data'!$1:$1))</f>
        <v>197.64958303564987</v>
      </c>
      <c r="AR343" s="1005"/>
      <c r="AS343" s="292" cm="1">
        <f t="array" ref="AS343">INDEX('Talnagögn | Numerical Data'!$1:$1048576,_xlfn.XMATCH($A343,'Talnagögn | Numerical Data'!$A:$A),_xlfn.XMATCH($A$2,'Talnagögn | Numerical Data'!$1:$1))/INDEX('Talnagögn | Numerical Data'!$1:$1048576,_xlfn.XMATCH($A343,'Talnagögn | Numerical Data'!$A:$A),_xlfn.XMATCH($B$2,'Talnagögn | Numerical Data'!$1:$1))-1</f>
        <v>0.93870886120998254</v>
      </c>
      <c r="AT343" s="1004" cm="1">
        <f t="array" ref="AT343">INDEX('Talnagögn | Numerical Data'!$1:$1048576,_xlfn.XMATCH($B343,'Talnagögn | Numerical Data'!$B:$B),_xlfn.XMATCH($B$6,'Talnagögn | Numerical Data'!$1:$1))-INDEX('Talnagögn | Numerical Data'!$1:$1048576,_xlfn.XMATCH($A343,'Talnagögn | Numerical Data'!$A:$A),_xlfn.XMATCH($B$2,'Talnagögn | Numerical Data'!$1:$1))</f>
        <v>229.428807157329</v>
      </c>
      <c r="AU343" s="1005"/>
      <c r="AV343" s="292" cm="1">
        <f t="array" ref="AV343">INDEX('Talnagögn | Numerical Data'!$1:$1048576,_xlfn.XMATCH($B343,'Talnagögn | Numerical Data'!$B:$B),_xlfn.XMATCH($B$6,'Talnagögn | Numerical Data'!$1:$1))/INDEX('Talnagögn | Numerical Data'!$1:$1048576,_xlfn.XMATCH($A343,'Talnagögn | Numerical Data'!$A:$A),_xlfn.XMATCH($B$2,'Talnagögn | Numerical Data'!$1:$1))-1</f>
        <v>1.0896398109606711</v>
      </c>
      <c r="AW343" s="1004" cm="1">
        <f t="array" ref="AW343">INDEX('Talnagögn | Numerical Data'!$1:$1048576,_xlfn.XMATCH($B343,'Talnagögn | Numerical Data'!$B:$B),_xlfn.XMATCH($B$5,'Talnagögn | Numerical Data'!$1:$1))-INDEX('Talnagögn | Numerical Data'!$1:$1048576,_xlfn.XMATCH($A343,'Talnagögn | Numerical Data'!$A:$A),_xlfn.XMATCH($B$3,'Talnagögn | Numerical Data'!$1:$1))</f>
        <v>60.040634857595649</v>
      </c>
      <c r="AX343" s="1005"/>
      <c r="AY343" s="287" cm="1">
        <f t="array" ref="AY343">INDEX('Talnagögn | Numerical Data'!$1:$1048576,_xlfn.XMATCH($B343,'Talnagögn | Numerical Data'!$B:$B),_xlfn.XMATCH($B$5,'Talnagögn | Numerical Data'!$1:$1))/INDEX('Talnagögn | Numerical Data'!$1:$1048576,_xlfn.XMATCH($A343,'Talnagögn | Numerical Data'!$A:$A),_xlfn.XMATCH($B$3,'Talnagögn | Numerical Data'!$1:$1))-1</f>
        <v>0.15802541856878172</v>
      </c>
    </row>
    <row r="344" spans="1:51" s="42" customFormat="1" ht="21" customHeight="1" x14ac:dyDescent="0.4">
      <c r="A344" s="51" t="s">
        <v>60</v>
      </c>
      <c r="B344" s="51" t="s">
        <v>367</v>
      </c>
      <c r="C344" s="51" t="s">
        <v>374</v>
      </c>
      <c r="D344" s="337" t="s">
        <v>48</v>
      </c>
      <c r="E344" s="368" t="str">
        <f>'Talnagögn | Numerical Data'!$D$125</f>
        <v>F-gös (m.a. kælimiðlar)</v>
      </c>
      <c r="F344" s="1004" cm="1">
        <f t="array" ref="F344">INDEX('Talnagögn | Numerical Data'!$1:$1048576,_xlfn.XMATCH($A344,'Talnagögn | Numerical Data'!$A:$A),_xlfn.XMATCH($A$2,'Talnagögn | Numerical Data'!$1:$1))</f>
        <v>124.61138001256812</v>
      </c>
      <c r="G344" s="1005"/>
      <c r="H344" s="290">
        <f>F344/$F$351</f>
        <v>6.4034747438238324E-2</v>
      </c>
      <c r="I344" s="1045" cm="1">
        <f t="array" ref="I344">INDEX('Talnagögn | Numerical Data'!$1:$1048576,_xlfn.XMATCH($A344,'Talnagögn | Numerical Data'!$A:$A),_xlfn.XMATCH($A$2,'Talnagögn | Numerical Data'!$1:$1))-INDEX('Talnagögn | Numerical Data'!$1:$1048576,_xlfn.XMATCH($A344,'Talnagögn | Numerical Data'!$A:$A),_xlfn.XMATCH($B$4,'Talnagögn | Numerical Data'!$1:$1))</f>
        <v>-8.6529120490210261</v>
      </c>
      <c r="J344" s="1046"/>
      <c r="K344" s="290" cm="1">
        <f t="array" ref="K344">INDEX('Talnagögn | Numerical Data'!$1:$1048576,_xlfn.XMATCH($A344,'Talnagögn | Numerical Data'!$A:$A),_xlfn.XMATCH($A$2,'Talnagögn | Numerical Data'!$1:$1))/INDEX('Talnagögn | Numerical Data'!$1:$1048576,_xlfn.XMATCH($A344,'Talnagögn | Numerical Data'!$A:$A),_xlfn.XMATCH($B$4,'Talnagögn | Numerical Data'!$1:$1))-1</f>
        <v>-6.4930461980183041E-2</v>
      </c>
      <c r="L344" s="1004" cm="1">
        <f t="array" ref="L344">INDEX('Talnagögn | Numerical Data'!$1:$1048576,_xlfn.XMATCH($A344,'Talnagögn | Numerical Data'!$A:$A),_xlfn.XMATCH($A$2,'Talnagögn | Numerical Data'!$1:$1))-INDEX('Talnagögn | Numerical Data'!$1:$1048576,_xlfn.XMATCH($A344,'Talnagögn | Numerical Data'!$A:$A),_xlfn.XMATCH($B$3,'Talnagögn | Numerical Data'!$1:$1))</f>
        <v>67.410138606423288</v>
      </c>
      <c r="M344" s="1005"/>
      <c r="N344" s="292" cm="1">
        <f t="array" ref="N344">INDEX('Talnagögn | Numerical Data'!$1:$1048576,_xlfn.XMATCH($A344,'Talnagögn | Numerical Data'!$A:$A),_xlfn.XMATCH($A$2,'Talnagögn | Numerical Data'!$1:$1))/INDEX('Talnagögn | Numerical Data'!$1:$1048576,_xlfn.XMATCH($A344,'Talnagögn | Numerical Data'!$A:$A),_xlfn.XMATCH($B$3,'Talnagögn | Numerical Data'!$1:$1))-1</f>
        <v>1.178473350390989</v>
      </c>
      <c r="O344" s="1004" cm="1">
        <f t="array" ref="O344">INDEX('Talnagögn | Numerical Data'!$1:$1048576,_xlfn.XMATCH($A344,'Talnagögn | Numerical Data'!$A:$A),_xlfn.XMATCH($A$2,'Talnagögn | Numerical Data'!$1:$1))-INDEX('Talnagögn | Numerical Data'!$1:$1048576,_xlfn.XMATCH($A344,'Talnagögn | Numerical Data'!$A:$A),_xlfn.XMATCH($B$2,'Talnagögn | Numerical Data'!$1:$1))</f>
        <v>124.29550161751291</v>
      </c>
      <c r="P344" s="1005"/>
      <c r="Q344" s="292" cm="1">
        <f t="array" ref="Q344">INDEX('Talnagögn | Numerical Data'!$1:$1048576,_xlfn.XMATCH($A344,'Talnagögn | Numerical Data'!$A:$A),_xlfn.XMATCH($A$2,'Talnagögn | Numerical Data'!$1:$1))/INDEX('Talnagögn | Numerical Data'!$1:$1048576,_xlfn.XMATCH($A344,'Talnagögn | Numerical Data'!$A:$A),_xlfn.XMATCH($B$2,'Talnagögn | Numerical Data'!$1:$1))-1</f>
        <v>393.49162070988831</v>
      </c>
      <c r="R344" s="1004" cm="1">
        <f t="array" ref="R344">INDEX('Talnagögn | Numerical Data'!$1:$1048576,_xlfn.XMATCH($B344,'Talnagögn | Numerical Data'!$B:$B),_xlfn.XMATCH($B$6,'Talnagögn | Numerical Data'!$1:$1))-INDEX('Talnagögn | Numerical Data'!$1:$1048576,_xlfn.XMATCH($A344,'Talnagögn | Numerical Data'!$A:$A),_xlfn.XMATCH($B$2,'Talnagögn | Numerical Data'!$1:$1))</f>
        <v>11.255179778538553</v>
      </c>
      <c r="S344" s="1005"/>
      <c r="T344" s="292" cm="1">
        <f t="array" ref="T344">INDEX('Talnagögn | Numerical Data'!$1:$1048576,_xlfn.XMATCH($B344,'Talnagögn | Numerical Data'!$B:$B),_xlfn.XMATCH($B$6,'Talnagögn | Numerical Data'!$1:$1))/INDEX('Talnagögn | Numerical Data'!$1:$1048576,_xlfn.XMATCH($A344,'Talnagögn | Numerical Data'!$A:$A),_xlfn.XMATCH($B$2,'Talnagögn | Numerical Data'!$1:$1))-1</f>
        <v>35.631369396350607</v>
      </c>
      <c r="U344" s="1045" cm="1">
        <f t="array" ref="U344">INDEX('Talnagögn | Numerical Data'!$1:$1048576,_xlfn.XMATCH($B344,'Talnagögn | Numerical Data'!$B:$B),_xlfn.XMATCH($B$5,'Talnagögn | Numerical Data'!$1:$1))-INDEX('Talnagögn | Numerical Data'!$1:$1048576,_xlfn.XMATCH($A344,'Talnagögn | Numerical Data'!$A:$A),_xlfn.XMATCH($B$3,'Talnagögn | Numerical Data'!$1:$1))</f>
        <v>-22.028997380415419</v>
      </c>
      <c r="V344" s="1046"/>
      <c r="W344" s="351" cm="1">
        <f t="array" ref="W344">INDEX('Talnagögn | Numerical Data'!$1:$1048576,_xlfn.XMATCH($B344,'Talnagögn | Numerical Data'!$B:$B),_xlfn.XMATCH($B$5,'Talnagögn | Numerical Data'!$1:$1))/INDEX('Talnagögn | Numerical Data'!$1:$1048576,_xlfn.XMATCH($A344,'Talnagögn | Numerical Data'!$A:$A),_xlfn.XMATCH($B$3,'Talnagögn | Numerical Data'!$1:$1))-1</f>
        <v>-0.38511397373360079</v>
      </c>
      <c r="AD344" s="542"/>
      <c r="AG344" s="368" t="str">
        <f>'Talnagögn | Numerical Data'!E125</f>
        <v>F-Gases</v>
      </c>
      <c r="AH344" s="1004" cm="1">
        <f t="array" ref="AH344">INDEX('Talnagögn | Numerical Data'!$1:$1048576,_xlfn.XMATCH($A344,'Talnagögn | Numerical Data'!$A:$A),_xlfn.XMATCH($A$2,'Talnagögn | Numerical Data'!$1:$1))</f>
        <v>124.61138001256812</v>
      </c>
      <c r="AI344" s="1005"/>
      <c r="AJ344" s="290">
        <f>AH344/$F$351</f>
        <v>6.4034747438238324E-2</v>
      </c>
      <c r="AK344" s="1045" cm="1">
        <f t="array" ref="AK344">INDEX('Talnagögn | Numerical Data'!$1:$1048576,_xlfn.XMATCH($A344,'Talnagögn | Numerical Data'!$A:$A),_xlfn.XMATCH($A$2,'Talnagögn | Numerical Data'!$1:$1))-INDEX('Talnagögn | Numerical Data'!$1:$1048576,_xlfn.XMATCH($A344,'Talnagögn | Numerical Data'!$A:$A),_xlfn.XMATCH($B$4,'Talnagögn | Numerical Data'!$1:$1))</f>
        <v>-8.6529120490210261</v>
      </c>
      <c r="AL344" s="1046"/>
      <c r="AM344" s="290" cm="1">
        <f t="array" ref="AM344">INDEX('Talnagögn | Numerical Data'!$1:$1048576,_xlfn.XMATCH($A344,'Talnagögn | Numerical Data'!$A:$A),_xlfn.XMATCH($A$2,'Talnagögn | Numerical Data'!$1:$1))/INDEX('Talnagögn | Numerical Data'!$1:$1048576,_xlfn.XMATCH($A344,'Talnagögn | Numerical Data'!$A:$A),_xlfn.XMATCH($B$4,'Talnagögn | Numerical Data'!$1:$1))-1</f>
        <v>-6.4930461980183041E-2</v>
      </c>
      <c r="AN344" s="1004" cm="1">
        <f t="array" ref="AN344">INDEX('Talnagögn | Numerical Data'!$1:$1048576,_xlfn.XMATCH($A344,'Talnagögn | Numerical Data'!$A:$A),_xlfn.XMATCH($A$2,'Talnagögn | Numerical Data'!$1:$1))-INDEX('Talnagögn | Numerical Data'!$1:$1048576,_xlfn.XMATCH($A344,'Talnagögn | Numerical Data'!$A:$A),_xlfn.XMATCH($B$3,'Talnagögn | Numerical Data'!$1:$1))</f>
        <v>67.410138606423288</v>
      </c>
      <c r="AO344" s="1005"/>
      <c r="AP344" s="292" cm="1">
        <f t="array" ref="AP344">INDEX('Talnagögn | Numerical Data'!$1:$1048576,_xlfn.XMATCH($A344,'Talnagögn | Numerical Data'!$A:$A),_xlfn.XMATCH($A$2,'Talnagögn | Numerical Data'!$1:$1))/INDEX('Talnagögn | Numerical Data'!$1:$1048576,_xlfn.XMATCH($A344,'Talnagögn | Numerical Data'!$A:$A),_xlfn.XMATCH($B$3,'Talnagögn | Numerical Data'!$1:$1))-1</f>
        <v>1.178473350390989</v>
      </c>
      <c r="AQ344" s="1004" cm="1">
        <f t="array" ref="AQ344">INDEX('Talnagögn | Numerical Data'!$1:$1048576,_xlfn.XMATCH($A344,'Talnagögn | Numerical Data'!$A:$A),_xlfn.XMATCH($A$2,'Talnagögn | Numerical Data'!$1:$1))-INDEX('Talnagögn | Numerical Data'!$1:$1048576,_xlfn.XMATCH($A344,'Talnagögn | Numerical Data'!$A:$A),_xlfn.XMATCH($B$2,'Talnagögn | Numerical Data'!$1:$1))</f>
        <v>124.29550161751291</v>
      </c>
      <c r="AR344" s="1005"/>
      <c r="AS344" s="292" cm="1">
        <f t="array" ref="AS344">INDEX('Talnagögn | Numerical Data'!$1:$1048576,_xlfn.XMATCH($A344,'Talnagögn | Numerical Data'!$A:$A),_xlfn.XMATCH($A$2,'Talnagögn | Numerical Data'!$1:$1))/INDEX('Talnagögn | Numerical Data'!$1:$1048576,_xlfn.XMATCH($A344,'Talnagögn | Numerical Data'!$A:$A),_xlfn.XMATCH($B$2,'Talnagögn | Numerical Data'!$1:$1))-1</f>
        <v>393.49162070988831</v>
      </c>
      <c r="AT344" s="1004" cm="1">
        <f t="array" ref="AT344">INDEX('Talnagögn | Numerical Data'!$1:$1048576,_xlfn.XMATCH($B344,'Talnagögn | Numerical Data'!$B:$B),_xlfn.XMATCH($B$6,'Talnagögn | Numerical Data'!$1:$1))-INDEX('Talnagögn | Numerical Data'!$1:$1048576,_xlfn.XMATCH($A344,'Talnagögn | Numerical Data'!$A:$A),_xlfn.XMATCH($B$2,'Talnagögn | Numerical Data'!$1:$1))</f>
        <v>11.255179778538553</v>
      </c>
      <c r="AU344" s="1005"/>
      <c r="AV344" s="292" cm="1">
        <f t="array" ref="AV344">INDEX('Talnagögn | Numerical Data'!$1:$1048576,_xlfn.XMATCH($B344,'Talnagögn | Numerical Data'!$B:$B),_xlfn.XMATCH($B$6,'Talnagögn | Numerical Data'!$1:$1))/INDEX('Talnagögn | Numerical Data'!$1:$1048576,_xlfn.XMATCH($A344,'Talnagögn | Numerical Data'!$A:$A),_xlfn.XMATCH($B$2,'Talnagögn | Numerical Data'!$1:$1))-1</f>
        <v>35.631369396350607</v>
      </c>
      <c r="AW344" s="1045" cm="1">
        <f t="array" ref="AW344">INDEX('Talnagögn | Numerical Data'!$1:$1048576,_xlfn.XMATCH($B344,'Talnagögn | Numerical Data'!$B:$B),_xlfn.XMATCH($B$5,'Talnagögn | Numerical Data'!$1:$1))-INDEX('Talnagögn | Numerical Data'!$1:$1048576,_xlfn.XMATCH($A344,'Talnagögn | Numerical Data'!$A:$A),_xlfn.XMATCH($B$3,'Talnagögn | Numerical Data'!$1:$1))</f>
        <v>-22.028997380415419</v>
      </c>
      <c r="AX344" s="1046"/>
      <c r="AY344" s="351" cm="1">
        <f t="array" ref="AY344">INDEX('Talnagögn | Numerical Data'!$1:$1048576,_xlfn.XMATCH($B344,'Talnagögn | Numerical Data'!$B:$B),_xlfn.XMATCH($B$5,'Talnagögn | Numerical Data'!$1:$1))/INDEX('Talnagögn | Numerical Data'!$1:$1048576,_xlfn.XMATCH($A344,'Talnagögn | Numerical Data'!$A:$A),_xlfn.XMATCH($B$3,'Talnagögn | Numerical Data'!$1:$1))-1</f>
        <v>-0.38511397373360079</v>
      </c>
    </row>
    <row r="345" spans="1:51" s="42" customFormat="1" ht="21" customHeight="1" x14ac:dyDescent="0.4">
      <c r="A345" s="327" t="s">
        <v>102</v>
      </c>
      <c r="B345" s="51" t="s">
        <v>368</v>
      </c>
      <c r="C345" s="51" t="s">
        <v>375</v>
      </c>
      <c r="D345" s="337" t="s">
        <v>48</v>
      </c>
      <c r="E345" s="369" t="s">
        <v>24</v>
      </c>
      <c r="F345" s="1004" cm="1">
        <f t="array" ref="F345">INDEX('Talnagögn | Numerical Data'!$1:$1048576,_xlfn.XMATCH($A345,'Talnagögn | Numerical Data'!$A:$A),_xlfn.XMATCH($A$2,'Talnagögn | Numerical Data'!$1:$1))</f>
        <v>10.530949001049688</v>
      </c>
      <c r="G345" s="1005"/>
      <c r="H345" s="333">
        <f>F345/$F$351</f>
        <v>5.4115977168310899E-3</v>
      </c>
      <c r="I345" s="1041" cm="1">
        <f t="array" ref="I345">INDEX('Talnagögn | Numerical Data'!$1:$1048576,_xlfn.XMATCH($A345,'Talnagögn | Numerical Data'!$A:$A),_xlfn.XMATCH($A$2,'Talnagögn | Numerical Data'!$1:$1))-INDEX('Talnagögn | Numerical Data'!$1:$1048576,_xlfn.XMATCH($A345,'Talnagögn | Numerical Data'!$A:$A),_xlfn.XMATCH($B$4,'Talnagögn | Numerical Data'!$1:$1))</f>
        <v>-0.44726434379209934</v>
      </c>
      <c r="J345" s="1042"/>
      <c r="K345" s="290" cm="1">
        <f t="array" ref="K345">INDEX('Talnagögn | Numerical Data'!$1:$1048576,_xlfn.XMATCH($A345,'Talnagögn | Numerical Data'!$A:$A),_xlfn.XMATCH($A$2,'Talnagögn | Numerical Data'!$1:$1))/INDEX('Talnagögn | Numerical Data'!$1:$1048576,_xlfn.XMATCH($A345,'Talnagögn | Numerical Data'!$A:$A),_xlfn.XMATCH($B$4,'Talnagögn | Numerical Data'!$1:$1))-1</f>
        <v>-4.0741086891178946E-2</v>
      </c>
      <c r="L345" s="1004" cm="1">
        <f t="array" ref="L345">INDEX('Talnagögn | Numerical Data'!$1:$1048576,_xlfn.XMATCH($A345,'Talnagögn | Numerical Data'!$A:$A),_xlfn.XMATCH($A$2,'Talnagögn | Numerical Data'!$1:$1))-INDEX('Talnagögn | Numerical Data'!$1:$1048576,_xlfn.XMATCH($A345,'Talnagögn | Numerical Data'!$A:$A),_xlfn.XMATCH($B$3,'Talnagögn | Numerical Data'!$1:$1))</f>
        <v>-57.499666447289513</v>
      </c>
      <c r="M345" s="1005"/>
      <c r="N345" s="292" cm="1">
        <f t="array" ref="N345">INDEX('Talnagögn | Numerical Data'!$1:$1048576,_xlfn.XMATCH($A345,'Talnagögn | Numerical Data'!$A:$A),_xlfn.XMATCH($A$2,'Talnagögn | Numerical Data'!$1:$1))/INDEX('Talnagögn | Numerical Data'!$1:$1048576,_xlfn.XMATCH($A345,'Talnagögn | Numerical Data'!$A:$A),_xlfn.XMATCH($B$3,'Talnagögn | Numerical Data'!$1:$1))-1</f>
        <v>-0.84520279683421895</v>
      </c>
      <c r="O345" s="1004" cm="1">
        <f t="array" ref="O345">INDEX('Talnagögn | Numerical Data'!$1:$1048576,_xlfn.XMATCH($A345,'Talnagögn | Numerical Data'!$A:$A),_xlfn.XMATCH($A$2,'Talnagögn | Numerical Data'!$1:$1))-INDEX('Talnagögn | Numerical Data'!$1:$1048576,_xlfn.XMATCH($A345,'Talnagögn | Numerical Data'!$A:$A),_xlfn.XMATCH($B$2,'Talnagögn | Numerical Data'!$1:$1))</f>
        <v>-96.868253848442734</v>
      </c>
      <c r="P345" s="1005"/>
      <c r="Q345" s="292" cm="1">
        <f t="array" ref="Q345">INDEX('Talnagögn | Numerical Data'!$1:$1048576,_xlfn.XMATCH($A345,'Talnagögn | Numerical Data'!$A:$A),_xlfn.XMATCH($A$2,'Talnagögn | Numerical Data'!$1:$1))/INDEX('Talnagögn | Numerical Data'!$1:$1048576,_xlfn.XMATCH($A345,'Talnagögn | Numerical Data'!$A:$A),_xlfn.XMATCH($B$2,'Talnagögn | Numerical Data'!$1:$1))-1</f>
        <v>-0.90194574334217736</v>
      </c>
      <c r="R345" s="1004" cm="1">
        <f t="array" ref="R345">INDEX('Talnagögn | Numerical Data'!$1:$1048576,_xlfn.XMATCH($B345,'Talnagögn | Numerical Data'!$B:$B),_xlfn.XMATCH($B$6,'Talnagögn | Numerical Data'!$1:$1))-INDEX('Talnagögn | Numerical Data'!$1:$1048576,_xlfn.XMATCH($A345,'Talnagögn | Numerical Data'!$A:$A),_xlfn.XMATCH($B$2,'Talnagögn | Numerical Data'!$1:$1))</f>
        <v>-97.11553714205391</v>
      </c>
      <c r="S345" s="1005"/>
      <c r="T345" s="292" cm="1">
        <f t="array" ref="T345">INDEX('Talnagögn | Numerical Data'!$1:$1048576,_xlfn.XMATCH($B345,'Talnagögn | Numerical Data'!$B:$B),_xlfn.XMATCH($B$6,'Talnagögn | Numerical Data'!$1:$1))/INDEX('Talnagögn | Numerical Data'!$1:$1048576,_xlfn.XMATCH($A345,'Talnagögn | Numerical Data'!$A:$A),_xlfn.XMATCH($B$2,'Talnagögn | Numerical Data'!$1:$1))-1</f>
        <v>-0.90424821195507488</v>
      </c>
      <c r="U345" s="1041" cm="1">
        <f t="array" ref="U345">INDEX('Talnagögn | Numerical Data'!$1:$1048576,_xlfn.XMATCH($B345,'Talnagögn | Numerical Data'!$B:$B),_xlfn.XMATCH($B$5,'Talnagögn | Numerical Data'!$1:$1))-INDEX('Talnagögn | Numerical Data'!$1:$1048576,_xlfn.XMATCH($A345,'Talnagögn | Numerical Data'!$A:$A),_xlfn.XMATCH($B$3,'Talnagögn | Numerical Data'!$1:$1))</f>
        <v>-56.991403758535462</v>
      </c>
      <c r="V345" s="1042"/>
      <c r="W345" s="351" cm="1">
        <f t="array" ref="W345">INDEX('Talnagögn | Numerical Data'!$1:$1048576,_xlfn.XMATCH($B345,'Talnagögn | Numerical Data'!$B:$B),_xlfn.XMATCH($B$5,'Talnagögn | Numerical Data'!$1:$1))/INDEX('Talnagögn | Numerical Data'!$1:$1048576,_xlfn.XMATCH($A345,'Talnagögn | Numerical Data'!$A:$A),_xlfn.XMATCH($B$3,'Talnagögn | Numerical Data'!$1:$1))-1</f>
        <v>-0.83773170921573314</v>
      </c>
      <c r="AD345" s="542"/>
      <c r="AG345" s="369" t="str">
        <f>'Talnagögn | Numerical Data'!E126</f>
        <v>Other Emissions</v>
      </c>
      <c r="AH345" s="1004" cm="1">
        <f t="array" ref="AH345">INDEX('Talnagögn | Numerical Data'!$1:$1048576,_xlfn.XMATCH($A345,'Talnagögn | Numerical Data'!$A:$A),_xlfn.XMATCH($A$2,'Talnagögn | Numerical Data'!$1:$1))</f>
        <v>10.530949001049688</v>
      </c>
      <c r="AI345" s="1005"/>
      <c r="AJ345" s="333">
        <f>AH345/$F$351</f>
        <v>5.4115977168310899E-3</v>
      </c>
      <c r="AK345" s="1041" cm="1">
        <f t="array" ref="AK345">INDEX('Talnagögn | Numerical Data'!$1:$1048576,_xlfn.XMATCH($A345,'Talnagögn | Numerical Data'!$A:$A),_xlfn.XMATCH($A$2,'Talnagögn | Numerical Data'!$1:$1))-INDEX('Talnagögn | Numerical Data'!$1:$1048576,_xlfn.XMATCH($A345,'Talnagögn | Numerical Data'!$A:$A),_xlfn.XMATCH($B$4,'Talnagögn | Numerical Data'!$1:$1))</f>
        <v>-0.44726434379209934</v>
      </c>
      <c r="AL345" s="1042"/>
      <c r="AM345" s="290" cm="1">
        <f t="array" ref="AM345">INDEX('Talnagögn | Numerical Data'!$1:$1048576,_xlfn.XMATCH($A345,'Talnagögn | Numerical Data'!$A:$A),_xlfn.XMATCH($A$2,'Talnagögn | Numerical Data'!$1:$1))/INDEX('Talnagögn | Numerical Data'!$1:$1048576,_xlfn.XMATCH($A345,'Talnagögn | Numerical Data'!$A:$A),_xlfn.XMATCH($B$4,'Talnagögn | Numerical Data'!$1:$1))-1</f>
        <v>-4.0741086891178946E-2</v>
      </c>
      <c r="AN345" s="1004" cm="1">
        <f t="array" ref="AN345">INDEX('Talnagögn | Numerical Data'!$1:$1048576,_xlfn.XMATCH($A345,'Talnagögn | Numerical Data'!$A:$A),_xlfn.XMATCH($A$2,'Talnagögn | Numerical Data'!$1:$1))-INDEX('Talnagögn | Numerical Data'!$1:$1048576,_xlfn.XMATCH($A345,'Talnagögn | Numerical Data'!$A:$A),_xlfn.XMATCH($B$3,'Talnagögn | Numerical Data'!$1:$1))</f>
        <v>-57.499666447289513</v>
      </c>
      <c r="AO345" s="1005"/>
      <c r="AP345" s="292" cm="1">
        <f t="array" ref="AP345">INDEX('Talnagögn | Numerical Data'!$1:$1048576,_xlfn.XMATCH($A345,'Talnagögn | Numerical Data'!$A:$A),_xlfn.XMATCH($A$2,'Talnagögn | Numerical Data'!$1:$1))/INDEX('Talnagögn | Numerical Data'!$1:$1048576,_xlfn.XMATCH($A345,'Talnagögn | Numerical Data'!$A:$A),_xlfn.XMATCH($B$3,'Talnagögn | Numerical Data'!$1:$1))-1</f>
        <v>-0.84520279683421895</v>
      </c>
      <c r="AQ345" s="1004" cm="1">
        <f t="array" ref="AQ345">INDEX('Talnagögn | Numerical Data'!$1:$1048576,_xlfn.XMATCH($A345,'Talnagögn | Numerical Data'!$A:$A),_xlfn.XMATCH($A$2,'Talnagögn | Numerical Data'!$1:$1))-INDEX('Talnagögn | Numerical Data'!$1:$1048576,_xlfn.XMATCH($A345,'Talnagögn | Numerical Data'!$A:$A),_xlfn.XMATCH($B$2,'Talnagögn | Numerical Data'!$1:$1))</f>
        <v>-96.868253848442734</v>
      </c>
      <c r="AR345" s="1005"/>
      <c r="AS345" s="292" cm="1">
        <f t="array" ref="AS345">INDEX('Talnagögn | Numerical Data'!$1:$1048576,_xlfn.XMATCH($A345,'Talnagögn | Numerical Data'!$A:$A),_xlfn.XMATCH($A$2,'Talnagögn | Numerical Data'!$1:$1))/INDEX('Talnagögn | Numerical Data'!$1:$1048576,_xlfn.XMATCH($A345,'Talnagögn | Numerical Data'!$A:$A),_xlfn.XMATCH($B$2,'Talnagögn | Numerical Data'!$1:$1))-1</f>
        <v>-0.90194574334217736</v>
      </c>
      <c r="AT345" s="1004" cm="1">
        <f t="array" ref="AT345">INDEX('Talnagögn | Numerical Data'!$1:$1048576,_xlfn.XMATCH($B345,'Talnagögn | Numerical Data'!$B:$B),_xlfn.XMATCH($B$6,'Talnagögn | Numerical Data'!$1:$1))-INDEX('Talnagögn | Numerical Data'!$1:$1048576,_xlfn.XMATCH($A345,'Talnagögn | Numerical Data'!$A:$A),_xlfn.XMATCH($B$2,'Talnagögn | Numerical Data'!$1:$1))</f>
        <v>-97.11553714205391</v>
      </c>
      <c r="AU345" s="1005"/>
      <c r="AV345" s="292" cm="1">
        <f t="array" ref="AV345">INDEX('Talnagögn | Numerical Data'!$1:$1048576,_xlfn.XMATCH($B345,'Talnagögn | Numerical Data'!$B:$B),_xlfn.XMATCH($B$6,'Talnagögn | Numerical Data'!$1:$1))/INDEX('Talnagögn | Numerical Data'!$1:$1048576,_xlfn.XMATCH($A345,'Talnagögn | Numerical Data'!$A:$A),_xlfn.XMATCH($B$2,'Talnagögn | Numerical Data'!$1:$1))-1</f>
        <v>-0.90424821195507488</v>
      </c>
      <c r="AW345" s="1041" cm="1">
        <f t="array" ref="AW345">INDEX('Talnagögn | Numerical Data'!$1:$1048576,_xlfn.XMATCH($B345,'Talnagögn | Numerical Data'!$B:$B),_xlfn.XMATCH($B$5,'Talnagögn | Numerical Data'!$1:$1))-INDEX('Talnagögn | Numerical Data'!$1:$1048576,_xlfn.XMATCH($A345,'Talnagögn | Numerical Data'!$A:$A),_xlfn.XMATCH($B$3,'Talnagögn | Numerical Data'!$1:$1))</f>
        <v>-56.991403758535462</v>
      </c>
      <c r="AX345" s="1042"/>
      <c r="AY345" s="351" cm="1">
        <f t="array" ref="AY345">INDEX('Talnagögn | Numerical Data'!$1:$1048576,_xlfn.XMATCH($B345,'Talnagögn | Numerical Data'!$B:$B),_xlfn.XMATCH($B$5,'Talnagögn | Numerical Data'!$1:$1))/INDEX('Talnagögn | Numerical Data'!$1:$1048576,_xlfn.XMATCH($A345,'Talnagögn | Numerical Data'!$A:$A),_xlfn.XMATCH($B$3,'Talnagögn | Numerical Data'!$1:$1))-1</f>
        <v>-0.83773170921573314</v>
      </c>
    </row>
    <row r="346" spans="1:51" s="42" customFormat="1" ht="21" customHeight="1" x14ac:dyDescent="0.4">
      <c r="A346" s="51" t="s">
        <v>56</v>
      </c>
      <c r="B346" s="51" t="s">
        <v>369</v>
      </c>
      <c r="C346" s="51" t="s">
        <v>376</v>
      </c>
      <c r="D346" s="337" t="s">
        <v>48</v>
      </c>
      <c r="E346" s="370" t="str">
        <f>'Talnagögn | Numerical Data'!$D$127</f>
        <v>Steinefnaiðnaður</v>
      </c>
      <c r="F346" s="1043" cm="1">
        <f t="array" ref="F346">INDEX('Talnagögn | Numerical Data'!$1:$1048576,_xlfn.XMATCH($A346,'Talnagögn | Numerical Data'!$A:$A),_xlfn.XMATCH($A$2,'Talnagögn | Numerical Data'!$1:$1))</f>
        <v>0.96926805625000012</v>
      </c>
      <c r="G346" s="1044"/>
      <c r="H346" s="371">
        <f>$F346/$F$351</f>
        <v>4.9808320215746717E-4</v>
      </c>
      <c r="I346" s="1047" cm="1">
        <f t="array" ref="I346">INDEX('Talnagögn | Numerical Data'!$1:$1048576,_xlfn.XMATCH($A346,'Talnagögn | Numerical Data'!$A:$A),_xlfn.XMATCH($A$2,'Talnagögn | Numerical Data'!$1:$1))-INDEX('Talnagögn | Numerical Data'!$1:$1048576,_xlfn.XMATCH($A346,'Talnagögn | Numerical Data'!$A:$A),_xlfn.XMATCH($B$4,'Talnagögn | Numerical Data'!$1:$1))</f>
        <v>3.3367946250000058E-2</v>
      </c>
      <c r="J346" s="1048"/>
      <c r="K346" s="372" cm="1">
        <f t="array" ref="K346">INDEX('Talnagögn | Numerical Data'!$1:$1048576,_xlfn.XMATCH($A346,'Talnagögn | Numerical Data'!$A:$A),_xlfn.XMATCH($A$2,'Talnagögn | Numerical Data'!$1:$1))/INDEX('Talnagögn | Numerical Data'!$1:$1048576,_xlfn.XMATCH($A346,'Talnagögn | Numerical Data'!$A:$A),_xlfn.XMATCH($B$4,'Talnagögn | Numerical Data'!$1:$1))-1</f>
        <v>3.5653320149732659E-2</v>
      </c>
      <c r="L346" s="1053" cm="1">
        <f t="array" ref="L346">INDEX('Talnagögn | Numerical Data'!$1:$1048576,_xlfn.XMATCH($A346,'Talnagögn | Numerical Data'!$A:$A),_xlfn.XMATCH($A$2,'Talnagögn | Numerical Data'!$1:$1))-INDEX('Talnagögn | Numerical Data'!$1:$1048576,_xlfn.XMATCH($A346,'Talnagögn | Numerical Data'!$A:$A),_xlfn.XMATCH($B$3,'Talnagögn | Numerical Data'!$1:$1))</f>
        <v>-54.012020833750007</v>
      </c>
      <c r="M346" s="1054"/>
      <c r="N346" s="373" cm="1">
        <f t="array" ref="N346">INDEX('Talnagögn | Numerical Data'!$1:$1048576,_xlfn.XMATCH($A346,'Talnagögn | Numerical Data'!$A:$A),_xlfn.XMATCH($A$2,'Talnagögn | Numerical Data'!$1:$1))/INDEX('Talnagögn | Numerical Data'!$1:$1048576,_xlfn.XMATCH($A346,'Talnagögn | Numerical Data'!$A:$A),_xlfn.XMATCH($B$3,'Talnagögn | Numerical Data'!$1:$1))-1</f>
        <v>-0.98237094699272698</v>
      </c>
      <c r="O346" s="1053" cm="1">
        <f t="array" ref="O346">INDEX('Talnagögn | Numerical Data'!$1:$1048576,_xlfn.XMATCH($A346,'Talnagögn | Numerical Data'!$A:$A),_xlfn.XMATCH($A$2,'Talnagögn | Numerical Data'!$1:$1))-INDEX('Talnagögn | Numerical Data'!$1:$1048576,_xlfn.XMATCH($A346,'Talnagögn | Numerical Data'!$A:$A),_xlfn.XMATCH($B$2,'Talnagögn | Numerical Data'!$1:$1))</f>
        <v>-51.287071631000003</v>
      </c>
      <c r="P346" s="1054"/>
      <c r="Q346" s="373" cm="1">
        <f t="array" ref="Q346">INDEX('Talnagögn | Numerical Data'!$1:$1048576,_xlfn.XMATCH($A346,'Talnagögn | Numerical Data'!$A:$A),_xlfn.XMATCH($A$2,'Talnagögn | Numerical Data'!$1:$1))/INDEX('Talnagögn | Numerical Data'!$1:$1048576,_xlfn.XMATCH($A346,'Talnagögn | Numerical Data'!$A:$A),_xlfn.XMATCH($B$2,'Talnagögn | Numerical Data'!$1:$1))-1</f>
        <v>-0.98145166572991926</v>
      </c>
      <c r="R346" s="1043" cm="1">
        <f t="array" ref="R346">INDEX('Talnagögn | Numerical Data'!$1:$1048576,_xlfn.XMATCH($B346,'Talnagögn | Numerical Data'!$B:$B),_xlfn.XMATCH($B$6,'Talnagögn | Numerical Data'!$1:$1))-INDEX('Talnagögn | Numerical Data'!$1:$1048576,_xlfn.XMATCH($A346,'Talnagögn | Numerical Data'!$A:$A),_xlfn.XMATCH($B$2,'Talnagögn | Numerical Data'!$1:$1))</f>
        <v>-51.357037352633192</v>
      </c>
      <c r="S346" s="1044"/>
      <c r="T346" s="373" cm="1">
        <f t="array" ref="T346">INDEX('Talnagögn | Numerical Data'!$1:$1048576,_xlfn.XMATCH($B346,'Talnagögn | Numerical Data'!$B:$B),_xlfn.XMATCH($B$6,'Talnagögn | Numerical Data'!$1:$1))/INDEX('Talnagögn | Numerical Data'!$1:$1048576,_xlfn.XMATCH($A346,'Talnagögn | Numerical Data'!$A:$A),_xlfn.XMATCH($B$2,'Talnagögn | Numerical Data'!$1:$1))-1</f>
        <v>-0.98279056015023125</v>
      </c>
      <c r="U346" s="1047" cm="1">
        <f t="array" ref="U346">INDEX('Talnagögn | Numerical Data'!$1:$1048576,_xlfn.XMATCH($B346,'Talnagögn | Numerical Data'!$B:$B),_xlfn.XMATCH($B$5,'Talnagögn | Numerical Data'!$1:$1))-INDEX('Talnagögn | Numerical Data'!$1:$1048576,_xlfn.XMATCH($A346,'Talnagögn | Numerical Data'!$A:$A),_xlfn.XMATCH($B$3,'Talnagögn | Numerical Data'!$1:$1))</f>
        <v>-54.081986555383196</v>
      </c>
      <c r="V346" s="1048"/>
      <c r="W346" s="627" cm="1">
        <f t="array" ref="W346">INDEX('Talnagögn | Numerical Data'!$1:$1048576,_xlfn.XMATCH($B346,'Talnagögn | Numerical Data'!$B:$B),_xlfn.XMATCH($B$5,'Talnagögn | Numerical Data'!$1:$1))/INDEX('Talnagögn | Numerical Data'!$1:$1048576,_xlfn.XMATCH($A346,'Talnagögn | Numerical Data'!$A:$A),_xlfn.XMATCH($B$3,'Talnagögn | Numerical Data'!$1:$1))-1</f>
        <v>-0.9836434839420366</v>
      </c>
      <c r="AD346" s="542"/>
      <c r="AG346" s="374" t="str">
        <f>'Talnagögn | Numerical Data'!E127</f>
        <v>Mineral Products</v>
      </c>
      <c r="AH346" s="1043" cm="1">
        <f t="array" ref="AH346">INDEX('Talnagögn | Numerical Data'!$1:$1048576,_xlfn.XMATCH($A346,'Talnagögn | Numerical Data'!$A:$A),_xlfn.XMATCH($A$2,'Talnagögn | Numerical Data'!$1:$1))</f>
        <v>0.96926805625000012</v>
      </c>
      <c r="AI346" s="1044"/>
      <c r="AJ346" s="371">
        <f>$F346/$F$351</f>
        <v>4.9808320215746717E-4</v>
      </c>
      <c r="AK346" s="1047" cm="1">
        <f t="array" ref="AK346">INDEX('Talnagögn | Numerical Data'!$1:$1048576,_xlfn.XMATCH($A346,'Talnagögn | Numerical Data'!$A:$A),_xlfn.XMATCH($A$2,'Talnagögn | Numerical Data'!$1:$1))-INDEX('Talnagögn | Numerical Data'!$1:$1048576,_xlfn.XMATCH($A346,'Talnagögn | Numerical Data'!$A:$A),_xlfn.XMATCH($B$4,'Talnagögn | Numerical Data'!$1:$1))</f>
        <v>3.3367946250000058E-2</v>
      </c>
      <c r="AL346" s="1048"/>
      <c r="AM346" s="372" cm="1">
        <f t="array" ref="AM346">INDEX('Talnagögn | Numerical Data'!$1:$1048576,_xlfn.XMATCH($A346,'Talnagögn | Numerical Data'!$A:$A),_xlfn.XMATCH($A$2,'Talnagögn | Numerical Data'!$1:$1))/INDEX('Talnagögn | Numerical Data'!$1:$1048576,_xlfn.XMATCH($A346,'Talnagögn | Numerical Data'!$A:$A),_xlfn.XMATCH($B$4,'Talnagögn | Numerical Data'!$1:$1))-1</f>
        <v>3.5653320149732659E-2</v>
      </c>
      <c r="AN346" s="1053" cm="1">
        <f t="array" ref="AN346">INDEX('Talnagögn | Numerical Data'!$1:$1048576,_xlfn.XMATCH($A346,'Talnagögn | Numerical Data'!$A:$A),_xlfn.XMATCH($A$2,'Talnagögn | Numerical Data'!$1:$1))-INDEX('Talnagögn | Numerical Data'!$1:$1048576,_xlfn.XMATCH($A346,'Talnagögn | Numerical Data'!$A:$A),_xlfn.XMATCH($B$3,'Talnagögn | Numerical Data'!$1:$1))</f>
        <v>-54.012020833750007</v>
      </c>
      <c r="AO346" s="1054"/>
      <c r="AP346" s="373" cm="1">
        <f t="array" ref="AP346">INDEX('Talnagögn | Numerical Data'!$1:$1048576,_xlfn.XMATCH($A346,'Talnagögn | Numerical Data'!$A:$A),_xlfn.XMATCH($A$2,'Talnagögn | Numerical Data'!$1:$1))/INDEX('Talnagögn | Numerical Data'!$1:$1048576,_xlfn.XMATCH($A346,'Talnagögn | Numerical Data'!$A:$A),_xlfn.XMATCH($B$3,'Talnagögn | Numerical Data'!$1:$1))-1</f>
        <v>-0.98237094699272698</v>
      </c>
      <c r="AQ346" s="1053" cm="1">
        <f t="array" ref="AQ346">INDEX('Talnagögn | Numerical Data'!$1:$1048576,_xlfn.XMATCH($A346,'Talnagögn | Numerical Data'!$A:$A),_xlfn.XMATCH($A$2,'Talnagögn | Numerical Data'!$1:$1))-INDEX('Talnagögn | Numerical Data'!$1:$1048576,_xlfn.XMATCH($A346,'Talnagögn | Numerical Data'!$A:$A),_xlfn.XMATCH($B$2,'Talnagögn | Numerical Data'!$1:$1))</f>
        <v>-51.287071631000003</v>
      </c>
      <c r="AR346" s="1054"/>
      <c r="AS346" s="373" cm="1">
        <f t="array" ref="AS346">INDEX('Talnagögn | Numerical Data'!$1:$1048576,_xlfn.XMATCH($A346,'Talnagögn | Numerical Data'!$A:$A),_xlfn.XMATCH($A$2,'Talnagögn | Numerical Data'!$1:$1))/INDEX('Talnagögn | Numerical Data'!$1:$1048576,_xlfn.XMATCH($A346,'Talnagögn | Numerical Data'!$A:$A),_xlfn.XMATCH($B$2,'Talnagögn | Numerical Data'!$1:$1))-1</f>
        <v>-0.98145166572991926</v>
      </c>
      <c r="AT346" s="1043" cm="1">
        <f t="array" ref="AT346">INDEX('Talnagögn | Numerical Data'!$1:$1048576,_xlfn.XMATCH($B346,'Talnagögn | Numerical Data'!$B:$B),_xlfn.XMATCH($B$6,'Talnagögn | Numerical Data'!$1:$1))-INDEX('Talnagögn | Numerical Data'!$1:$1048576,_xlfn.XMATCH($A346,'Talnagögn | Numerical Data'!$A:$A),_xlfn.XMATCH($B$2,'Talnagögn | Numerical Data'!$1:$1))</f>
        <v>-51.357037352633192</v>
      </c>
      <c r="AU346" s="1044"/>
      <c r="AV346" s="373" cm="1">
        <f t="array" ref="AV346">INDEX('Talnagögn | Numerical Data'!$1:$1048576,_xlfn.XMATCH($B346,'Talnagögn | Numerical Data'!$B:$B),_xlfn.XMATCH($B$6,'Talnagögn | Numerical Data'!$1:$1))/INDEX('Talnagögn | Numerical Data'!$1:$1048576,_xlfn.XMATCH($A346,'Talnagögn | Numerical Data'!$A:$A),_xlfn.XMATCH($B$2,'Talnagögn | Numerical Data'!$1:$1))-1</f>
        <v>-0.98279056015023125</v>
      </c>
      <c r="AW346" s="1047" cm="1">
        <f t="array" ref="AW346">INDEX('Talnagögn | Numerical Data'!$1:$1048576,_xlfn.XMATCH($B346,'Talnagögn | Numerical Data'!$B:$B),_xlfn.XMATCH($B$5,'Talnagögn | Numerical Data'!$1:$1))-INDEX('Talnagögn | Numerical Data'!$1:$1048576,_xlfn.XMATCH($A346,'Talnagögn | Numerical Data'!$A:$A),_xlfn.XMATCH($B$3,'Talnagögn | Numerical Data'!$1:$1))</f>
        <v>-54.081986555383196</v>
      </c>
      <c r="AX346" s="1048"/>
      <c r="AY346" s="627" cm="1">
        <f t="array" ref="AY346">INDEX('Talnagögn | Numerical Data'!$1:$1048576,_xlfn.XMATCH($B346,'Talnagögn | Numerical Data'!$B:$B),_xlfn.XMATCH($B$5,'Talnagögn | Numerical Data'!$1:$1))/INDEX('Talnagögn | Numerical Data'!$1:$1048576,_xlfn.XMATCH($A346,'Talnagögn | Numerical Data'!$A:$A),_xlfn.XMATCH($B$3,'Talnagögn | Numerical Data'!$1:$1))-1</f>
        <v>-0.9836434839420366</v>
      </c>
    </row>
    <row r="347" spans="1:51" s="42" customFormat="1" ht="21" customHeight="1" x14ac:dyDescent="0.4">
      <c r="A347" s="51" t="s">
        <v>57</v>
      </c>
      <c r="B347" s="51" t="s">
        <v>370</v>
      </c>
      <c r="C347" s="51" t="s">
        <v>377</v>
      </c>
      <c r="D347" s="337" t="s">
        <v>48</v>
      </c>
      <c r="E347" s="370" t="str">
        <f>'Talnagögn | Numerical Data'!$D$128</f>
        <v>Efnaiðnaður</v>
      </c>
      <c r="F347" s="1051" cm="1">
        <f t="array" ref="F347">INDEX('Talnagögn | Numerical Data'!$1:$1048576,_xlfn.XMATCH($A347,'Talnagögn | Numerical Data'!$A:$A),_xlfn.XMATCH($A$2,'Talnagögn | Numerical Data'!$1:$1))</f>
        <v>0</v>
      </c>
      <c r="G347" s="1052"/>
      <c r="H347" s="375" t="str">
        <f>IF($F347/$F$351=0,"─",$F347/$F$351)</f>
        <v>─</v>
      </c>
      <c r="I347" s="1053" cm="1">
        <f t="array" ref="I347">INDEX('Talnagögn | Numerical Data'!$1:$1048576,_xlfn.XMATCH($A347,'Talnagögn | Numerical Data'!$A:$A),_xlfn.XMATCH($A$2,'Talnagögn | Numerical Data'!$1:$1))-INDEX('Talnagögn | Numerical Data'!$1:$1048576,_xlfn.XMATCH($A347,'Talnagögn | Numerical Data'!$A:$A),_xlfn.XMATCH($B$4,'Talnagögn | Numerical Data'!$1:$1))</f>
        <v>0</v>
      </c>
      <c r="J347" s="1054"/>
      <c r="K347" s="376" t="str" cm="1">
        <f t="array" ref="K347">IFERROR(INDEX('Talnagögn | Numerical Data'!$1:$1048576,_xlfn.XMATCH($A347,'Talnagögn | Numerical Data'!$A:$A),_xlfn.XMATCH($A$2,'Talnagögn | Numerical Data'!$1:$1))/INDEX('Talnagögn | Numerical Data'!$1:$1048576,_xlfn.XMATCH($A347,'Talnagögn | Numerical Data'!$A:$A),_xlfn.XMATCH($B$338,'Talnagögn | Numerical Data'!$1:$1))-1,"─")</f>
        <v>─</v>
      </c>
      <c r="L347" s="1053" cm="1">
        <f t="array" ref="L347">INDEX('Talnagögn | Numerical Data'!$1:$1048576,_xlfn.XMATCH($A347,'Talnagögn | Numerical Data'!$A:$A),_xlfn.XMATCH($A$2,'Talnagögn | Numerical Data'!$1:$1))-INDEX('Talnagögn | Numerical Data'!$1:$1048576,_xlfn.XMATCH($A347,'Talnagögn | Numerical Data'!$A:$A),_xlfn.XMATCH($B$3,'Talnagögn | Numerical Data'!$1:$1))</f>
        <v>0</v>
      </c>
      <c r="M347" s="1054"/>
      <c r="N347" s="376" t="str" cm="1">
        <f t="array" ref="N347">IFERROR(INDEX('Talnagögn | Numerical Data'!$1:$1048576,_xlfn.XMATCH($A347,'Talnagögn | Numerical Data'!$A:$A),_xlfn.XMATCH($A$2,'Talnagögn | Numerical Data'!$1:$1))/INDEX('Talnagögn | Numerical Data'!$1:$1048576,_xlfn.XMATCH($A347,'Talnagögn | Numerical Data'!$A:$A),_xlfn.XMATCH($B$338,'Talnagögn | Numerical Data'!$1:$1))-1,"─")</f>
        <v>─</v>
      </c>
      <c r="O347" s="1053" cm="1">
        <f t="array" ref="O347">INDEX('Talnagögn | Numerical Data'!$1:$1048576,_xlfn.XMATCH($A347,'Talnagögn | Numerical Data'!$A:$A),_xlfn.XMATCH($A$2,'Talnagögn | Numerical Data'!$1:$1))-INDEX('Talnagögn | Numerical Data'!$1:$1048576,_xlfn.XMATCH($A347,'Talnagögn | Numerical Data'!$A:$A),_xlfn.XMATCH($B$2,'Talnagögn | Numerical Data'!$1:$1))</f>
        <v>-41.70030188679246</v>
      </c>
      <c r="P347" s="1054"/>
      <c r="Q347" s="373" cm="1">
        <f t="array" ref="Q347">INDEX('Talnagögn | Numerical Data'!$1:$1048576,_xlfn.XMATCH($A347,'Talnagögn | Numerical Data'!$A:$A),_xlfn.XMATCH($A$2,'Talnagögn | Numerical Data'!$1:$1))/INDEX('Talnagögn | Numerical Data'!$1:$1048576,_xlfn.XMATCH($A347,'Talnagögn | Numerical Data'!$A:$A),_xlfn.XMATCH($B$2,'Talnagögn | Numerical Data'!$1:$1))-1</f>
        <v>-1</v>
      </c>
      <c r="R347" s="1053" cm="1">
        <f t="array" ref="R347">INDEX('Talnagögn | Numerical Data'!$1:$1048576,_xlfn.XMATCH($B347,'Talnagögn | Numerical Data'!$B:$B),_xlfn.XMATCH($B$6,'Talnagögn | Numerical Data'!$1:$1))-INDEX('Talnagögn | Numerical Data'!$1:$1048576,_xlfn.XMATCH($A347,'Talnagögn | Numerical Data'!$A:$A),_xlfn.XMATCH($B$2,'Talnagögn | Numerical Data'!$1:$1))</f>
        <v>-41.70030188679246</v>
      </c>
      <c r="S347" s="1054"/>
      <c r="T347" s="376" cm="1">
        <f t="array" ref="T347">INDEX('Talnagögn | Numerical Data'!$1:$1048576,_xlfn.XMATCH($B347,'Talnagögn | Numerical Data'!$B:$B),_xlfn.XMATCH($B$6,'Talnagögn | Numerical Data'!$1:$1))/INDEX('Talnagögn | Numerical Data'!$1:$1048576,_xlfn.XMATCH($A347,'Talnagögn | Numerical Data'!$A:$A),_xlfn.XMATCH($B$2,'Talnagögn | Numerical Data'!$1:$1))-1</f>
        <v>-1</v>
      </c>
      <c r="U347" s="1053" cm="1">
        <f t="array" ref="U347">INDEX('Talnagögn | Numerical Data'!$1:$1048576,_xlfn.XMATCH($B347,'Talnagögn | Numerical Data'!$B:$B),_xlfn.XMATCH($B$5,'Talnagögn | Numerical Data'!$1:$1))-INDEX('Talnagögn | Numerical Data'!$1:$1048576,_xlfn.XMATCH($A347,'Talnagögn | Numerical Data'!$A:$A),_xlfn.XMATCH($B$3,'Talnagögn | Numerical Data'!$1:$1))</f>
        <v>0</v>
      </c>
      <c r="V347" s="1054"/>
      <c r="W347" s="628" t="str" cm="1">
        <f t="array" ref="W347">IFERROR(INDEX('Talnagögn | Numerical Data'!$1:$1048576,_xlfn.XMATCH($B347,'Talnagögn | Numerical Data'!$B:$B),_xlfn.XMATCH($B$5,'Talnagögn | Numerical Data'!$1:$1))/INDEX('Talnagögn | Numerical Data'!$1:$1048576,_xlfn.XMATCH($A347,'Talnagögn | Numerical Data'!$A:$A),_xlfn.XMATCH($B$3,'Talnagögn | Numerical Data'!$1:$1))-1,"─")</f>
        <v>─</v>
      </c>
      <c r="AD347" s="542"/>
      <c r="AG347" s="374" t="str">
        <f>'Talnagögn | Numerical Data'!E128</f>
        <v>Chemical Industry</v>
      </c>
      <c r="AH347" s="1051" cm="1">
        <f t="array" ref="AH347">INDEX('Talnagögn | Numerical Data'!$1:$1048576,_xlfn.XMATCH($A347,'Talnagögn | Numerical Data'!$A:$A),_xlfn.XMATCH($A$2,'Talnagögn | Numerical Data'!$1:$1))</f>
        <v>0</v>
      </c>
      <c r="AI347" s="1052"/>
      <c r="AJ347" s="375" t="str">
        <f>IF($F347/$F$351=0,"─",$F347/$F$351)</f>
        <v>─</v>
      </c>
      <c r="AK347" s="1053" cm="1">
        <f t="array" ref="AK347">INDEX('Talnagögn | Numerical Data'!$1:$1048576,_xlfn.XMATCH($A347,'Talnagögn | Numerical Data'!$A:$A),_xlfn.XMATCH($A$2,'Talnagögn | Numerical Data'!$1:$1))-INDEX('Talnagögn | Numerical Data'!$1:$1048576,_xlfn.XMATCH($A347,'Talnagögn | Numerical Data'!$A:$A),_xlfn.XMATCH($B$4,'Talnagögn | Numerical Data'!$1:$1))</f>
        <v>0</v>
      </c>
      <c r="AL347" s="1054"/>
      <c r="AM347" s="376" t="str" cm="1">
        <f t="array" ref="AM347">IFERROR(INDEX('Talnagögn | Numerical Data'!$1:$1048576,_xlfn.XMATCH($A347,'Talnagögn | Numerical Data'!$A:$A),_xlfn.XMATCH($A$2,'Talnagögn | Numerical Data'!$1:$1))/INDEX('Talnagögn | Numerical Data'!$1:$1048576,_xlfn.XMATCH($A347,'Talnagögn | Numerical Data'!$A:$A),_xlfn.XMATCH($B$338,'Talnagögn | Numerical Data'!$1:$1))-1,"─")</f>
        <v>─</v>
      </c>
      <c r="AN347" s="1053" cm="1">
        <f t="array" ref="AN347">INDEX('Talnagögn | Numerical Data'!$1:$1048576,_xlfn.XMATCH($A347,'Talnagögn | Numerical Data'!$A:$A),_xlfn.XMATCH($A$2,'Talnagögn | Numerical Data'!$1:$1))-INDEX('Talnagögn | Numerical Data'!$1:$1048576,_xlfn.XMATCH($A347,'Talnagögn | Numerical Data'!$A:$A),_xlfn.XMATCH($B$3,'Talnagögn | Numerical Data'!$1:$1))</f>
        <v>0</v>
      </c>
      <c r="AO347" s="1054"/>
      <c r="AP347" s="376" t="str" cm="1">
        <f t="array" ref="AP347">IFERROR(INDEX('Talnagögn | Numerical Data'!$1:$1048576,_xlfn.XMATCH($A347,'Talnagögn | Numerical Data'!$A:$A),_xlfn.XMATCH($A$2,'Talnagögn | Numerical Data'!$1:$1))/INDEX('Talnagögn | Numerical Data'!$1:$1048576,_xlfn.XMATCH($A347,'Talnagögn | Numerical Data'!$A:$A),_xlfn.XMATCH($B$338,'Talnagögn | Numerical Data'!$1:$1))-1,"─")</f>
        <v>─</v>
      </c>
      <c r="AQ347" s="1053" cm="1">
        <f t="array" ref="AQ347">INDEX('Talnagögn | Numerical Data'!$1:$1048576,_xlfn.XMATCH($A347,'Talnagögn | Numerical Data'!$A:$A),_xlfn.XMATCH($A$2,'Talnagögn | Numerical Data'!$1:$1))-INDEX('Talnagögn | Numerical Data'!$1:$1048576,_xlfn.XMATCH($A347,'Talnagögn | Numerical Data'!$A:$A),_xlfn.XMATCH($B$2,'Talnagögn | Numerical Data'!$1:$1))</f>
        <v>-41.70030188679246</v>
      </c>
      <c r="AR347" s="1054"/>
      <c r="AS347" s="373" cm="1">
        <f t="array" ref="AS347">INDEX('Talnagögn | Numerical Data'!$1:$1048576,_xlfn.XMATCH($A347,'Talnagögn | Numerical Data'!$A:$A),_xlfn.XMATCH($A$2,'Talnagögn | Numerical Data'!$1:$1))/INDEX('Talnagögn | Numerical Data'!$1:$1048576,_xlfn.XMATCH($A347,'Talnagögn | Numerical Data'!$A:$A),_xlfn.XMATCH($B$2,'Talnagögn | Numerical Data'!$1:$1))-1</f>
        <v>-1</v>
      </c>
      <c r="AT347" s="1053" cm="1">
        <f t="array" ref="AT347">INDEX('Talnagögn | Numerical Data'!$1:$1048576,_xlfn.XMATCH($B347,'Talnagögn | Numerical Data'!$B:$B),_xlfn.XMATCH($B$6,'Talnagögn | Numerical Data'!$1:$1))-INDEX('Talnagögn | Numerical Data'!$1:$1048576,_xlfn.XMATCH($A347,'Talnagögn | Numerical Data'!$A:$A),_xlfn.XMATCH($B$2,'Talnagögn | Numerical Data'!$1:$1))</f>
        <v>-41.70030188679246</v>
      </c>
      <c r="AU347" s="1054"/>
      <c r="AV347" s="376" cm="1">
        <f t="array" ref="AV347">INDEX('Talnagögn | Numerical Data'!$1:$1048576,_xlfn.XMATCH($B347,'Talnagögn | Numerical Data'!$B:$B),_xlfn.XMATCH($B$6,'Talnagögn | Numerical Data'!$1:$1))/INDEX('Talnagögn | Numerical Data'!$1:$1048576,_xlfn.XMATCH($A347,'Talnagögn | Numerical Data'!$A:$A),_xlfn.XMATCH($B$2,'Talnagögn | Numerical Data'!$1:$1))-1</f>
        <v>-1</v>
      </c>
      <c r="AW347" s="1053" cm="1">
        <f t="array" ref="AW347">INDEX('Talnagögn | Numerical Data'!$1:$1048576,_xlfn.XMATCH($B347,'Talnagögn | Numerical Data'!$B:$B),_xlfn.XMATCH($B$5,'Talnagögn | Numerical Data'!$1:$1))-INDEX('Talnagögn | Numerical Data'!$1:$1048576,_xlfn.XMATCH($A347,'Talnagögn | Numerical Data'!$A:$A),_xlfn.XMATCH($B$3,'Talnagögn | Numerical Data'!$1:$1))</f>
        <v>0</v>
      </c>
      <c r="AX347" s="1054"/>
      <c r="AY347" s="628" t="str" cm="1">
        <f t="array" ref="AY347">IFERROR(INDEX('Talnagögn | Numerical Data'!$1:$1048576,_xlfn.XMATCH($B347,'Talnagögn | Numerical Data'!$B:$B),_xlfn.XMATCH($B$5,'Talnagögn | Numerical Data'!$1:$1))/INDEX('Talnagögn | Numerical Data'!$1:$1048576,_xlfn.XMATCH($A347,'Talnagögn | Numerical Data'!$A:$A),_xlfn.XMATCH($B$3,'Talnagögn | Numerical Data'!$1:$1))-1,"─")</f>
        <v>─</v>
      </c>
    </row>
    <row r="348" spans="1:51" s="42" customFormat="1" ht="21" customHeight="1" x14ac:dyDescent="0.4">
      <c r="A348" s="51" t="s">
        <v>250</v>
      </c>
      <c r="B348" s="51" t="s">
        <v>371</v>
      </c>
      <c r="C348" s="51" t="s">
        <v>378</v>
      </c>
      <c r="D348" s="337" t="s">
        <v>48</v>
      </c>
      <c r="E348" s="370" t="s">
        <v>315</v>
      </c>
      <c r="F348" s="1167" cm="1">
        <f t="array" ref="F348">INDEX('Talnagögn | Numerical Data'!$1:$1048576,_xlfn.XMATCH($A348,'Talnagögn | Numerical Data'!$A:$A),_xlfn.XMATCH($A$2,'Talnagögn | Numerical Data'!$1:$1))</f>
        <v>0</v>
      </c>
      <c r="G348" s="1168"/>
      <c r="H348" s="375" t="str">
        <f>IF($F348/$F$351=0,"─",$F348/$F$351)</f>
        <v>─</v>
      </c>
      <c r="I348" s="1053" cm="1">
        <f t="array" ref="I348">INDEX('Talnagögn | Numerical Data'!$1:$1048576,_xlfn.XMATCH($A348,'Talnagögn | Numerical Data'!$A:$A),_xlfn.XMATCH($A$2,'Talnagögn | Numerical Data'!$1:$1))-INDEX('Talnagögn | Numerical Data'!$1:$1048576,_xlfn.XMATCH($A348,'Talnagögn | Numerical Data'!$A:$A),_xlfn.XMATCH($B$4,'Talnagögn | Numerical Data'!$1:$1))</f>
        <v>0</v>
      </c>
      <c r="J348" s="1054"/>
      <c r="K348" s="376" t="str" cm="1">
        <f t="array" ref="K348">IFERROR(INDEX('Talnagögn | Numerical Data'!$1:$1048576,_xlfn.XMATCH($A348,'Talnagögn | Numerical Data'!$A:$A),_xlfn.XMATCH($A$2,'Talnagögn | Numerical Data'!$1:$1))/INDEX('Talnagögn | Numerical Data'!$1:$1048576,_xlfn.XMATCH($A348,'Talnagögn | Numerical Data'!$A:$A),_xlfn.XMATCH($B$338,'Talnagögn | Numerical Data'!$1:$1))-1,"─")</f>
        <v>─</v>
      </c>
      <c r="L348" s="1053" cm="1">
        <f t="array" ref="L348">INDEX('Talnagögn | Numerical Data'!$1:$1048576,_xlfn.XMATCH($A348,'Talnagögn | Numerical Data'!$A:$A),_xlfn.XMATCH($A$2,'Talnagögn | Numerical Data'!$1:$1))-INDEX('Talnagögn | Numerical Data'!$1:$1048576,_xlfn.XMATCH($A348,'Talnagögn | Numerical Data'!$A:$A),_xlfn.XMATCH($B$3,'Talnagögn | Numerical Data'!$1:$1))</f>
        <v>0</v>
      </c>
      <c r="M348" s="1054"/>
      <c r="N348" s="376" t="str" cm="1">
        <f t="array" ref="N348">IFERROR(INDEX('Talnagögn | Numerical Data'!$1:$1048576,_xlfn.XMATCH($A348,'Talnagögn | Numerical Data'!$A:$A),_xlfn.XMATCH($A$2,'Talnagögn | Numerical Data'!$1:$1))/INDEX('Talnagögn | Numerical Data'!$1:$1048576,_xlfn.XMATCH($A348,'Talnagögn | Numerical Data'!$A:$A),_xlfn.XMATCH($B$338,'Talnagögn | Numerical Data'!$1:$1))-1,"─")</f>
        <v>─</v>
      </c>
      <c r="O348" s="1053" cm="1">
        <f t="array" ref="O348">INDEX('Talnagögn | Numerical Data'!$1:$1048576,_xlfn.XMATCH($A348,'Talnagögn | Numerical Data'!$A:$A),_xlfn.XMATCH($A$2,'Talnagögn | Numerical Data'!$1:$1))-INDEX('Talnagögn | Numerical Data'!$1:$1048576,_xlfn.XMATCH($A348,'Talnagögn | Numerical Data'!$A:$A),_xlfn.XMATCH($B$2,'Talnagögn | Numerical Data'!$1:$1))</f>
        <v>0</v>
      </c>
      <c r="P348" s="1054"/>
      <c r="Q348" s="373" t="str" cm="1">
        <f t="array" ref="Q348">IFERROR(INDEX('Talnagögn | Numerical Data'!$1:$1048576,_xlfn.XMATCH($A348,'Talnagögn | Numerical Data'!$A:$A),_xlfn.XMATCH($A$2,'Talnagögn | Numerical Data'!$1:$1))/INDEX('Talnagögn | Numerical Data'!$1:$1048576,_xlfn.XMATCH($A348,'Talnagögn | Numerical Data'!$A:$A),_xlfn.XMATCH($B$2,'Talnagögn | Numerical Data'!$1:$1))-1,"─")</f>
        <v>─</v>
      </c>
      <c r="R348" s="1167" cm="1">
        <f t="array" ref="R348">INDEX('Talnagögn | Numerical Data'!$1:$1048576,_xlfn.XMATCH($B348,'Talnagögn | Numerical Data'!$B:$B),_xlfn.XMATCH($B$6,'Talnagögn | Numerical Data'!$1:$1))-INDEX('Talnagögn | Numerical Data'!$1:$1048576,_xlfn.XMATCH($A348,'Talnagögn | Numerical Data'!$A:$A),_xlfn.XMATCH($B$2,'Talnagögn | Numerical Data'!$1:$1))</f>
        <v>0</v>
      </c>
      <c r="S348" s="1168"/>
      <c r="T348" s="375" t="str" cm="1">
        <f t="array" ref="T348">IFERROR(INDEX('Talnagögn | Numerical Data'!$1:$1048576,_xlfn.XMATCH($B348,'Talnagögn | Numerical Data'!$B:$B),_xlfn.XMATCH($B$6,'Talnagögn | Numerical Data'!$1:$1))/INDEX('Talnagögn | Numerical Data'!$1:$1048576,_xlfn.XMATCH($A348,'Talnagögn | Numerical Data'!$A:$A),_xlfn.XMATCH($B$2,'Talnagögn | Numerical Data'!$1:$1))-1,"─")</f>
        <v>─</v>
      </c>
      <c r="U348" s="1053" cm="1">
        <f t="array" ref="U348">INDEX('Talnagögn | Numerical Data'!$1:$1048576,_xlfn.XMATCH($B348,'Talnagögn | Numerical Data'!$B:$B),_xlfn.XMATCH($B$5,'Talnagögn | Numerical Data'!$1:$1))-INDEX('Talnagögn | Numerical Data'!$1:$1048576,_xlfn.XMATCH($A348,'Talnagögn | Numerical Data'!$A:$A),_xlfn.XMATCH($B$3,'Talnagögn | Numerical Data'!$1:$1))</f>
        <v>0</v>
      </c>
      <c r="V348" s="1054"/>
      <c r="W348" s="628" t="str" cm="1">
        <f t="array" ref="W348">IFERROR(INDEX('Talnagögn | Numerical Data'!$1:$1048576,_xlfn.XMATCH($B348,'Talnagögn | Numerical Data'!$B:$B),_xlfn.XMATCH($B$5,'Talnagögn | Numerical Data'!$1:$1))/INDEX('Talnagögn | Numerical Data'!$1:$1048576,_xlfn.XMATCH($A348,'Talnagögn | Numerical Data'!$A:$A),_xlfn.XMATCH($B$3,'Talnagögn | Numerical Data'!$1:$1))-1,"─")</f>
        <v>─</v>
      </c>
      <c r="AD348" s="542"/>
      <c r="AG348" s="374" t="s">
        <v>263</v>
      </c>
      <c r="AH348" s="1167" cm="1">
        <f t="array" ref="AH348">INDEX('Talnagögn | Numerical Data'!$1:$1048576,_xlfn.XMATCH($A348,'Talnagögn | Numerical Data'!$A:$A),_xlfn.XMATCH($A$2,'Talnagögn | Numerical Data'!$1:$1))</f>
        <v>0</v>
      </c>
      <c r="AI348" s="1168"/>
      <c r="AJ348" s="375" t="str">
        <f>IF($F348/$F$351=0,"─",$F348/$F$351)</f>
        <v>─</v>
      </c>
      <c r="AK348" s="1053" cm="1">
        <f t="array" ref="AK348">INDEX('Talnagögn | Numerical Data'!$1:$1048576,_xlfn.XMATCH($A348,'Talnagögn | Numerical Data'!$A:$A),_xlfn.XMATCH($A$2,'Talnagögn | Numerical Data'!$1:$1))-INDEX('Talnagögn | Numerical Data'!$1:$1048576,_xlfn.XMATCH($A348,'Talnagögn | Numerical Data'!$A:$A),_xlfn.XMATCH($B$4,'Talnagögn | Numerical Data'!$1:$1))</f>
        <v>0</v>
      </c>
      <c r="AL348" s="1054"/>
      <c r="AM348" s="376" t="str" cm="1">
        <f t="array" ref="AM348">IFERROR(INDEX('Talnagögn | Numerical Data'!$1:$1048576,_xlfn.XMATCH($A348,'Talnagögn | Numerical Data'!$A:$A),_xlfn.XMATCH($A$2,'Talnagögn | Numerical Data'!$1:$1))/INDEX('Talnagögn | Numerical Data'!$1:$1048576,_xlfn.XMATCH($A348,'Talnagögn | Numerical Data'!$A:$A),_xlfn.XMATCH($B$338,'Talnagögn | Numerical Data'!$1:$1))-1,"─")</f>
        <v>─</v>
      </c>
      <c r="AN348" s="1053" cm="1">
        <f t="array" ref="AN348">INDEX('Talnagögn | Numerical Data'!$1:$1048576,_xlfn.XMATCH($A348,'Talnagögn | Numerical Data'!$A:$A),_xlfn.XMATCH($A$2,'Talnagögn | Numerical Data'!$1:$1))-INDEX('Talnagögn | Numerical Data'!$1:$1048576,_xlfn.XMATCH($A348,'Talnagögn | Numerical Data'!$A:$A),_xlfn.XMATCH($B$3,'Talnagögn | Numerical Data'!$1:$1))</f>
        <v>0</v>
      </c>
      <c r="AO348" s="1054"/>
      <c r="AP348" s="376" t="str" cm="1">
        <f t="array" ref="AP348">IFERROR(INDEX('Talnagögn | Numerical Data'!$1:$1048576,_xlfn.XMATCH($A348,'Talnagögn | Numerical Data'!$A:$A),_xlfn.XMATCH($A$2,'Talnagögn | Numerical Data'!$1:$1))/INDEX('Talnagögn | Numerical Data'!$1:$1048576,_xlfn.XMATCH($A348,'Talnagögn | Numerical Data'!$A:$A),_xlfn.XMATCH($B$338,'Talnagögn | Numerical Data'!$1:$1))-1,"─")</f>
        <v>─</v>
      </c>
      <c r="AQ348" s="1053" cm="1">
        <f t="array" ref="AQ348">INDEX('Talnagögn | Numerical Data'!$1:$1048576,_xlfn.XMATCH($A348,'Talnagögn | Numerical Data'!$A:$A),_xlfn.XMATCH($A$2,'Talnagögn | Numerical Data'!$1:$1))-INDEX('Talnagögn | Numerical Data'!$1:$1048576,_xlfn.XMATCH($A348,'Talnagögn | Numerical Data'!$A:$A),_xlfn.XMATCH($B$2,'Talnagögn | Numerical Data'!$1:$1))</f>
        <v>0</v>
      </c>
      <c r="AR348" s="1054"/>
      <c r="AS348" s="373" t="str" cm="1">
        <f t="array" ref="AS348">IFERROR(INDEX('Talnagögn | Numerical Data'!$1:$1048576,_xlfn.XMATCH($A348,'Talnagögn | Numerical Data'!$A:$A),_xlfn.XMATCH($A$2,'Talnagögn | Numerical Data'!$1:$1))/INDEX('Talnagögn | Numerical Data'!$1:$1048576,_xlfn.XMATCH($A348,'Talnagögn | Numerical Data'!$A:$A),_xlfn.XMATCH($B$2,'Talnagögn | Numerical Data'!$1:$1))-1,"─")</f>
        <v>─</v>
      </c>
      <c r="AT348" s="1167" cm="1">
        <f t="array" ref="AT348">INDEX('Talnagögn | Numerical Data'!$1:$1048576,_xlfn.XMATCH($B348,'Talnagögn | Numerical Data'!$B:$B),_xlfn.XMATCH($B$6,'Talnagögn | Numerical Data'!$1:$1))-INDEX('Talnagögn | Numerical Data'!$1:$1048576,_xlfn.XMATCH($A348,'Talnagögn | Numerical Data'!$A:$A),_xlfn.XMATCH($B$2,'Talnagögn | Numerical Data'!$1:$1))</f>
        <v>0</v>
      </c>
      <c r="AU348" s="1168"/>
      <c r="AV348" s="375" t="str" cm="1">
        <f t="array" ref="AV348">IFERROR(INDEX('Talnagögn | Numerical Data'!$1:$1048576,_xlfn.XMATCH($B348,'Talnagögn | Numerical Data'!$B:$B),_xlfn.XMATCH($B$6,'Talnagögn | Numerical Data'!$1:$1))/INDEX('Talnagögn | Numerical Data'!$1:$1048576,_xlfn.XMATCH($A348,'Talnagögn | Numerical Data'!$A:$A),_xlfn.XMATCH($B$2,'Talnagögn | Numerical Data'!$1:$1))-1,"─")</f>
        <v>─</v>
      </c>
      <c r="AW348" s="1053" cm="1">
        <f t="array" ref="AW348">INDEX('Talnagögn | Numerical Data'!$1:$1048576,_xlfn.XMATCH($B348,'Talnagögn | Numerical Data'!$B:$B),_xlfn.XMATCH($B$5,'Talnagögn | Numerical Data'!$1:$1))-INDEX('Talnagögn | Numerical Data'!$1:$1048576,_xlfn.XMATCH($A348,'Talnagögn | Numerical Data'!$A:$A),_xlfn.XMATCH($B$3,'Talnagögn | Numerical Data'!$1:$1))</f>
        <v>0</v>
      </c>
      <c r="AX348" s="1054"/>
      <c r="AY348" s="628" t="str" cm="1">
        <f t="array" ref="AY348">IFERROR(INDEX('Talnagögn | Numerical Data'!$1:$1048576,_xlfn.XMATCH($B348,'Talnagögn | Numerical Data'!$B:$B),_xlfn.XMATCH($B$5,'Talnagögn | Numerical Data'!$1:$1))/INDEX('Talnagögn | Numerical Data'!$1:$1048576,_xlfn.XMATCH($A348,'Talnagögn | Numerical Data'!$A:$A),_xlfn.XMATCH($B$3,'Talnagögn | Numerical Data'!$1:$1))-1,"─")</f>
        <v>─</v>
      </c>
    </row>
    <row r="349" spans="1:51" s="42" customFormat="1" ht="21" customHeight="1" x14ac:dyDescent="0.4">
      <c r="A349" s="51" t="s">
        <v>59</v>
      </c>
      <c r="B349" s="51" t="s">
        <v>372</v>
      </c>
      <c r="C349" s="51" t="s">
        <v>379</v>
      </c>
      <c r="D349" s="337" t="s">
        <v>48</v>
      </c>
      <c r="E349" s="370" t="str">
        <f>'Talnagögn | Numerical Data'!$D$130</f>
        <v>Smurefni og leysiefni</v>
      </c>
      <c r="F349" s="1069" cm="1">
        <f t="array" ref="F349">INDEX('Talnagögn | Numerical Data'!$1:$1048576,_xlfn.XMATCH($A349,'Talnagögn | Numerical Data'!$A:$A),_xlfn.XMATCH($A$2,'Talnagögn | Numerical Data'!$1:$1))</f>
        <v>5.7459835593930215</v>
      </c>
      <c r="G349" s="1070"/>
      <c r="H349" s="377">
        <f>$F349/$F$351</f>
        <v>2.952720738450145E-3</v>
      </c>
      <c r="I349" s="1043" cm="1">
        <f t="array" ref="I349">INDEX('Talnagögn | Numerical Data'!$1:$1048576,_xlfn.XMATCH($A349,'Talnagögn | Numerical Data'!$A:$A),_xlfn.XMATCH($A$2,'Talnagögn | Numerical Data'!$1:$1))-INDEX('Talnagögn | Numerical Data'!$1:$1048576,_xlfn.XMATCH($A349,'Talnagögn | Numerical Data'!$A:$A),_xlfn.XMATCH($B$4,'Talnagögn | Numerical Data'!$1:$1))</f>
        <v>-0.12351935068976694</v>
      </c>
      <c r="J349" s="1044"/>
      <c r="K349" s="372" cm="1">
        <f t="array" ref="K349">INDEX('Talnagögn | Numerical Data'!$1:$1048576,_xlfn.XMATCH($A349,'Talnagögn | Numerical Data'!$A:$A),_xlfn.XMATCH($A$2,'Talnagögn | Numerical Data'!$1:$1))/INDEX('Talnagögn | Numerical Data'!$1:$1048576,_xlfn.XMATCH($A349,'Talnagögn | Numerical Data'!$A:$A),_xlfn.XMATCH($B$4,'Talnagögn | Numerical Data'!$1:$1))-1</f>
        <v>-2.1044260916470825E-2</v>
      </c>
      <c r="L349" s="1069" cm="1">
        <f t="array" ref="L349">INDEX('Talnagögn | Numerical Data'!$1:$1048576,_xlfn.XMATCH($A349,'Talnagögn | Numerical Data'!$A:$A),_xlfn.XMATCH($A$2,'Talnagögn | Numerical Data'!$1:$1))-INDEX('Talnagögn | Numerical Data'!$1:$1048576,_xlfn.XMATCH($A349,'Talnagögn | Numerical Data'!$A:$A),_xlfn.XMATCH($B$3,'Talnagögn | Numerical Data'!$1:$1))</f>
        <v>-1.1783929475491703</v>
      </c>
      <c r="M349" s="1070"/>
      <c r="N349" s="373" cm="1">
        <f t="array" ref="N349">INDEX('Talnagögn | Numerical Data'!$1:$1048576,_xlfn.XMATCH($A349,'Talnagögn | Numerical Data'!$A:$A),_xlfn.XMATCH($A$2,'Talnagögn | Numerical Data'!$1:$1))/INDEX('Talnagögn | Numerical Data'!$1:$1048576,_xlfn.XMATCH($A349,'Talnagögn | Numerical Data'!$A:$A),_xlfn.XMATCH($B$3,'Talnagögn | Numerical Data'!$1:$1))-1</f>
        <v>-0.17018036878378084</v>
      </c>
      <c r="O349" s="1069" cm="1">
        <f t="array" ref="O349">INDEX('Talnagögn | Numerical Data'!$1:$1048576,_xlfn.XMATCH($A349,'Talnagögn | Numerical Data'!$A:$A),_xlfn.XMATCH($A$2,'Talnagögn | Numerical Data'!$1:$1))-INDEX('Talnagögn | Numerical Data'!$1:$1048576,_xlfn.XMATCH($A349,'Talnagögn | Numerical Data'!$A:$A),_xlfn.XMATCH($B$2,'Talnagögn | Numerical Data'!$1:$1))</f>
        <v>-1.0911801977899422</v>
      </c>
      <c r="P349" s="1070"/>
      <c r="Q349" s="373" cm="1">
        <f t="array" ref="Q349">INDEX('Talnagögn | Numerical Data'!$1:$1048576,_xlfn.XMATCH($A349,'Talnagögn | Numerical Data'!$A:$A),_xlfn.XMATCH($A$2,'Talnagögn | Numerical Data'!$1:$1))/INDEX('Talnagögn | Numerical Data'!$1:$1048576,_xlfn.XMATCH($A349,'Talnagögn | Numerical Data'!$A:$A),_xlfn.XMATCH($B$2,'Talnagögn | Numerical Data'!$1:$1))-1</f>
        <v>-0.15959544579337803</v>
      </c>
      <c r="R349" s="1069" cm="1">
        <f t="array" ref="R349">INDEX('Talnagögn | Numerical Data'!$1:$1048576,_xlfn.XMATCH($B349,'Talnagögn | Numerical Data'!$B:$B),_xlfn.XMATCH($B$6,'Talnagögn | Numerical Data'!$1:$1))-INDEX('Talnagögn | Numerical Data'!$1:$1048576,_xlfn.XMATCH($A349,'Talnagögn | Numerical Data'!$A:$A),_xlfn.XMATCH($B$2,'Talnagögn | Numerical Data'!$1:$1))</f>
        <v>-2.2976794778829754</v>
      </c>
      <c r="S349" s="1070"/>
      <c r="T349" s="373" cm="1">
        <f t="array" ref="T349">INDEX('Talnagögn | Numerical Data'!$1:$1048576,_xlfn.XMATCH($B349,'Talnagögn | Numerical Data'!$B:$B),_xlfn.XMATCH($B$6,'Talnagögn | Numerical Data'!$1:$1))/INDEX('Talnagögn | Numerical Data'!$1:$1048576,_xlfn.XMATCH($A349,'Talnagögn | Numerical Data'!$A:$A),_xlfn.XMATCH($B$2,'Talnagögn | Numerical Data'!$1:$1))-1</f>
        <v>-0.33605740033198517</v>
      </c>
      <c r="U349" s="1043" cm="1">
        <f t="array" ref="U349">INDEX('Talnagögn | Numerical Data'!$1:$1048576,_xlfn.XMATCH($B349,'Talnagögn | Numerical Data'!$B:$B),_xlfn.XMATCH($B$5,'Talnagögn | Numerical Data'!$1:$1))-INDEX('Talnagögn | Numerical Data'!$1:$1048576,_xlfn.XMATCH($A349,'Talnagögn | Numerical Data'!$A:$A),_xlfn.XMATCH($B$3,'Talnagögn | Numerical Data'!$1:$1))</f>
        <v>-1.4125159130680194</v>
      </c>
      <c r="V349" s="1044"/>
      <c r="W349" s="627" cm="1">
        <f t="array" ref="W349">INDEX('Talnagögn | Numerical Data'!$1:$1048576,_xlfn.XMATCH($B349,'Talnagögn | Numerical Data'!$B:$B),_xlfn.XMATCH($B$5,'Talnagögn | Numerical Data'!$1:$1))/INDEX('Talnagögn | Numerical Data'!$1:$1048576,_xlfn.XMATCH($A349,'Talnagögn | Numerical Data'!$A:$A),_xlfn.XMATCH($B$3,'Talnagögn | Numerical Data'!$1:$1))-1</f>
        <v>-0.2039917834698719</v>
      </c>
      <c r="AD349" s="542"/>
      <c r="AG349" s="374" t="str">
        <f>'Talnagögn | Numerical Data'!E130</f>
        <v>Non-Energy Products from Fuels and Solvent Use</v>
      </c>
      <c r="AH349" s="1069" cm="1">
        <f t="array" ref="AH349">INDEX('Talnagögn | Numerical Data'!$1:$1048576,_xlfn.XMATCH($A349,'Talnagögn | Numerical Data'!$A:$A),_xlfn.XMATCH($A$2,'Talnagögn | Numerical Data'!$1:$1))</f>
        <v>5.7459835593930215</v>
      </c>
      <c r="AI349" s="1070"/>
      <c r="AJ349" s="377">
        <f>$F349/$F$351</f>
        <v>2.952720738450145E-3</v>
      </c>
      <c r="AK349" s="1043" cm="1">
        <f t="array" ref="AK349">INDEX('Talnagögn | Numerical Data'!$1:$1048576,_xlfn.XMATCH($A349,'Talnagögn | Numerical Data'!$A:$A),_xlfn.XMATCH($A$2,'Talnagögn | Numerical Data'!$1:$1))-INDEX('Talnagögn | Numerical Data'!$1:$1048576,_xlfn.XMATCH($A349,'Talnagögn | Numerical Data'!$A:$A),_xlfn.XMATCH($B$4,'Talnagögn | Numerical Data'!$1:$1))</f>
        <v>-0.12351935068976694</v>
      </c>
      <c r="AL349" s="1044"/>
      <c r="AM349" s="372" cm="1">
        <f t="array" ref="AM349">INDEX('Talnagögn | Numerical Data'!$1:$1048576,_xlfn.XMATCH($A349,'Talnagögn | Numerical Data'!$A:$A),_xlfn.XMATCH($A$2,'Talnagögn | Numerical Data'!$1:$1))/INDEX('Talnagögn | Numerical Data'!$1:$1048576,_xlfn.XMATCH($A349,'Talnagögn | Numerical Data'!$A:$A),_xlfn.XMATCH($B$4,'Talnagögn | Numerical Data'!$1:$1))-1</f>
        <v>-2.1044260916470825E-2</v>
      </c>
      <c r="AN349" s="1069" cm="1">
        <f t="array" ref="AN349">INDEX('Talnagögn | Numerical Data'!$1:$1048576,_xlfn.XMATCH($A349,'Talnagögn | Numerical Data'!$A:$A),_xlfn.XMATCH($A$2,'Talnagögn | Numerical Data'!$1:$1))-INDEX('Talnagögn | Numerical Data'!$1:$1048576,_xlfn.XMATCH($A349,'Talnagögn | Numerical Data'!$A:$A),_xlfn.XMATCH($B$3,'Talnagögn | Numerical Data'!$1:$1))</f>
        <v>-1.1783929475491703</v>
      </c>
      <c r="AO349" s="1070"/>
      <c r="AP349" s="373" cm="1">
        <f t="array" ref="AP349">INDEX('Talnagögn | Numerical Data'!$1:$1048576,_xlfn.XMATCH($A349,'Talnagögn | Numerical Data'!$A:$A),_xlfn.XMATCH($A$2,'Talnagögn | Numerical Data'!$1:$1))/INDEX('Talnagögn | Numerical Data'!$1:$1048576,_xlfn.XMATCH($A349,'Talnagögn | Numerical Data'!$A:$A),_xlfn.XMATCH($B$3,'Talnagögn | Numerical Data'!$1:$1))-1</f>
        <v>-0.17018036878378084</v>
      </c>
      <c r="AQ349" s="1069" cm="1">
        <f t="array" ref="AQ349">INDEX('Talnagögn | Numerical Data'!$1:$1048576,_xlfn.XMATCH($A349,'Talnagögn | Numerical Data'!$A:$A),_xlfn.XMATCH($A$2,'Talnagögn | Numerical Data'!$1:$1))-INDEX('Talnagögn | Numerical Data'!$1:$1048576,_xlfn.XMATCH($A349,'Talnagögn | Numerical Data'!$A:$A),_xlfn.XMATCH($B$2,'Talnagögn | Numerical Data'!$1:$1))</f>
        <v>-1.0911801977899422</v>
      </c>
      <c r="AR349" s="1070"/>
      <c r="AS349" s="373" cm="1">
        <f t="array" ref="AS349">INDEX('Talnagögn | Numerical Data'!$1:$1048576,_xlfn.XMATCH($A349,'Talnagögn | Numerical Data'!$A:$A),_xlfn.XMATCH($A$2,'Talnagögn | Numerical Data'!$1:$1))/INDEX('Talnagögn | Numerical Data'!$1:$1048576,_xlfn.XMATCH($A349,'Talnagögn | Numerical Data'!$A:$A),_xlfn.XMATCH($B$2,'Talnagögn | Numerical Data'!$1:$1))-1</f>
        <v>-0.15959544579337803</v>
      </c>
      <c r="AT349" s="1069" cm="1">
        <f t="array" ref="AT349">INDEX('Talnagögn | Numerical Data'!$1:$1048576,_xlfn.XMATCH($B349,'Talnagögn | Numerical Data'!$B:$B),_xlfn.XMATCH($B$6,'Talnagögn | Numerical Data'!$1:$1))-INDEX('Talnagögn | Numerical Data'!$1:$1048576,_xlfn.XMATCH($A349,'Talnagögn | Numerical Data'!$A:$A),_xlfn.XMATCH($B$2,'Talnagögn | Numerical Data'!$1:$1))</f>
        <v>-2.2976794778829754</v>
      </c>
      <c r="AU349" s="1070"/>
      <c r="AV349" s="373" cm="1">
        <f t="array" ref="AV349">INDEX('Talnagögn | Numerical Data'!$1:$1048576,_xlfn.XMATCH($B349,'Talnagögn | Numerical Data'!$B:$B),_xlfn.XMATCH($B$6,'Talnagögn | Numerical Data'!$1:$1))/INDEX('Talnagögn | Numerical Data'!$1:$1048576,_xlfn.XMATCH($A349,'Talnagögn | Numerical Data'!$A:$A),_xlfn.XMATCH($B$2,'Talnagögn | Numerical Data'!$1:$1))-1</f>
        <v>-0.33605740033198517</v>
      </c>
      <c r="AW349" s="1043" cm="1">
        <f t="array" ref="AW349">INDEX('Talnagögn | Numerical Data'!$1:$1048576,_xlfn.XMATCH($B349,'Talnagögn | Numerical Data'!$B:$B),_xlfn.XMATCH($B$5,'Talnagögn | Numerical Data'!$1:$1))-INDEX('Talnagögn | Numerical Data'!$1:$1048576,_xlfn.XMATCH($A349,'Talnagögn | Numerical Data'!$A:$A),_xlfn.XMATCH($B$3,'Talnagögn | Numerical Data'!$1:$1))</f>
        <v>-1.4125159130680194</v>
      </c>
      <c r="AX349" s="1044"/>
      <c r="AY349" s="627" cm="1">
        <f t="array" ref="AY349">INDEX('Talnagögn | Numerical Data'!$1:$1048576,_xlfn.XMATCH($B349,'Talnagögn | Numerical Data'!$B:$B),_xlfn.XMATCH($B$5,'Talnagögn | Numerical Data'!$1:$1))/INDEX('Talnagögn | Numerical Data'!$1:$1048576,_xlfn.XMATCH($A349,'Talnagögn | Numerical Data'!$A:$A),_xlfn.XMATCH($B$3,'Talnagögn | Numerical Data'!$1:$1))-1</f>
        <v>-0.2039917834698719</v>
      </c>
    </row>
    <row r="350" spans="1:51" s="42" customFormat="1" ht="21" customHeight="1" x14ac:dyDescent="0.4">
      <c r="A350" s="51" t="s">
        <v>61</v>
      </c>
      <c r="B350" s="51" t="s">
        <v>373</v>
      </c>
      <c r="C350" s="51" t="s">
        <v>380</v>
      </c>
      <c r="D350" s="337" t="s">
        <v>48</v>
      </c>
      <c r="E350" s="378" t="str">
        <f>'Talnagögn | Numerical Data'!$D$131</f>
        <v>Efnanotkun</v>
      </c>
      <c r="F350" s="1067" cm="1">
        <f t="array" ref="F350">INDEX('Talnagögn | Numerical Data'!$1:$1048576,_xlfn.XMATCH($A350,'Talnagögn | Numerical Data'!$A:$A),_xlfn.XMATCH($A$2,'Talnagögn | Numerical Data'!$1:$1))</f>
        <v>3.8156973854066671</v>
      </c>
      <c r="G350" s="1068"/>
      <c r="H350" s="379">
        <f>$F350/$F$351</f>
        <v>1.9607937762234776E-3</v>
      </c>
      <c r="I350" s="1065" cm="1">
        <f t="array" ref="I350">INDEX('Talnagögn | Numerical Data'!$1:$1048576,_xlfn.XMATCH($A350,'Talnagögn | Numerical Data'!$A:$A),_xlfn.XMATCH($A$2,'Talnagögn | Numerical Data'!$1:$1))-INDEX('Talnagögn | Numerical Data'!$1:$1048576,_xlfn.XMATCH($A350,'Talnagögn | Numerical Data'!$A:$A),_xlfn.XMATCH($B$4,'Talnagögn | Numerical Data'!$1:$1))</f>
        <v>-0.35711293935233135</v>
      </c>
      <c r="J350" s="1066"/>
      <c r="K350" s="380" cm="1">
        <f t="array" ref="K350">INDEX('Talnagögn | Numerical Data'!$1:$1048576,_xlfn.XMATCH($A350,'Talnagögn | Numerical Data'!$A:$A),_xlfn.XMATCH($A$2,'Talnagögn | Numerical Data'!$1:$1))/INDEX('Talnagögn | Numerical Data'!$1:$1048576,_xlfn.XMATCH($A350,'Talnagögn | Numerical Data'!$A:$A),_xlfn.XMATCH($B$4,'Talnagögn | Numerical Data'!$1:$1))-1</f>
        <v>-8.5580918268303163E-2</v>
      </c>
      <c r="L350" s="1067" cm="1">
        <f t="array" ref="L350">INDEX('Talnagögn | Numerical Data'!$1:$1048576,_xlfn.XMATCH($A350,'Talnagögn | Numerical Data'!$A:$A),_xlfn.XMATCH($A$2,'Talnagögn | Numerical Data'!$1:$1))-INDEX('Talnagögn | Numerical Data'!$1:$1048576,_xlfn.XMATCH($A350,'Talnagögn | Numerical Data'!$A:$A),_xlfn.XMATCH($B$3,'Talnagögn | Numerical Data'!$1:$1))</f>
        <v>-2.3092526659903334</v>
      </c>
      <c r="M350" s="1068"/>
      <c r="N350" s="381" cm="1">
        <f t="array" ref="N350">INDEX('Talnagögn | Numerical Data'!$1:$1048576,_xlfn.XMATCH($A350,'Talnagögn | Numerical Data'!$A:$A),_xlfn.XMATCH($A$2,'Talnagögn | Numerical Data'!$1:$1))/INDEX('Talnagögn | Numerical Data'!$1:$1048576,_xlfn.XMATCH($A350,'Talnagögn | Numerical Data'!$A:$A),_xlfn.XMATCH($B$3,'Talnagögn | Numerical Data'!$1:$1))-1</f>
        <v>-0.37702391800952417</v>
      </c>
      <c r="O350" s="1067" cm="1">
        <f t="array" ref="O350">INDEX('Talnagögn | Numerical Data'!$1:$1048576,_xlfn.XMATCH($A350,'Talnagögn | Numerical Data'!$A:$A),_xlfn.XMATCH($A$2,'Talnagögn | Numerical Data'!$1:$1))-INDEX('Talnagögn | Numerical Data'!$1:$1048576,_xlfn.XMATCH($A350,'Talnagögn | Numerical Data'!$A:$A),_xlfn.XMATCH($B$2,'Talnagögn | Numerical Data'!$1:$1))</f>
        <v>-2.7897001328603319</v>
      </c>
      <c r="P350" s="1068"/>
      <c r="Q350" s="382" cm="1">
        <f t="array" ref="Q350">INDEX('Talnagögn | Numerical Data'!$1:$1048576,_xlfn.XMATCH($A350,'Talnagögn | Numerical Data'!$A:$A),_xlfn.XMATCH($A$2,'Talnagögn | Numerical Data'!$1:$1))/INDEX('Talnagögn | Numerical Data'!$1:$1048576,_xlfn.XMATCH($A350,'Talnagögn | Numerical Data'!$A:$A),_xlfn.XMATCH($B$2,'Talnagögn | Numerical Data'!$1:$1))-1</f>
        <v>-0.4223364491153655</v>
      </c>
      <c r="R350" s="1067" cm="1">
        <f t="array" ref="R350">INDEX('Talnagögn | Numerical Data'!$1:$1048576,_xlfn.XMATCH($B350,'Talnagögn | Numerical Data'!$B:$B),_xlfn.XMATCH($B$6,'Talnagögn | Numerical Data'!$1:$1))-INDEX('Talnagögn | Numerical Data'!$1:$1048576,_xlfn.XMATCH($A350,'Talnagögn | Numerical Data'!$A:$A),_xlfn.XMATCH($B$2,'Talnagögn | Numerical Data'!$1:$1))</f>
        <v>-1.7605184247452783</v>
      </c>
      <c r="S350" s="1068"/>
      <c r="T350" s="381" cm="1">
        <f t="array" ref="T350">INDEX('Talnagögn | Numerical Data'!$1:$1048576,_xlfn.XMATCH($B350,'Talnagögn | Numerical Data'!$B:$B),_xlfn.XMATCH($B$6,'Talnagögn | Numerical Data'!$1:$1))/INDEX('Talnagögn | Numerical Data'!$1:$1048576,_xlfn.XMATCH($A350,'Talnagögn | Numerical Data'!$A:$A),_xlfn.XMATCH($B$2,'Talnagögn | Numerical Data'!$1:$1))-1</f>
        <v>-0.26652724834147001</v>
      </c>
      <c r="U350" s="1065" cm="1">
        <f t="array" ref="U350">INDEX('Talnagögn | Numerical Data'!$1:$1048576,_xlfn.XMATCH($B350,'Talnagögn | Numerical Data'!$B:$B),_xlfn.XMATCH($B$5,'Talnagögn | Numerical Data'!$1:$1))-INDEX('Talnagögn | Numerical Data'!$1:$1048576,_xlfn.XMATCH($A350,'Talnagögn | Numerical Data'!$A:$A),_xlfn.XMATCH($B$3,'Talnagögn | Numerical Data'!$1:$1))</f>
        <v>-1.4969012900842431</v>
      </c>
      <c r="V350" s="1066"/>
      <c r="W350" s="629" cm="1">
        <f t="array" ref="W350">INDEX('Talnagögn | Numerical Data'!$1:$1048576,_xlfn.XMATCH($B350,'Talnagögn | Numerical Data'!$B:$B),_xlfn.XMATCH($B$5,'Talnagögn | Numerical Data'!$1:$1))/INDEX('Talnagögn | Numerical Data'!$1:$1048576,_xlfn.XMATCH($A350,'Talnagögn | Numerical Data'!$A:$A),_xlfn.XMATCH($B$3,'Talnagögn | Numerical Data'!$1:$1))-1</f>
        <v>-0.24439404036328827</v>
      </c>
      <c r="AD350" s="542"/>
      <c r="AG350" s="383" t="str">
        <f>'Talnagögn | Numerical Data'!E131</f>
        <v>Product Use</v>
      </c>
      <c r="AH350" s="1067" cm="1">
        <f t="array" ref="AH350">INDEX('Talnagögn | Numerical Data'!$1:$1048576,_xlfn.XMATCH($A350,'Talnagögn | Numerical Data'!$A:$A),_xlfn.XMATCH($A$2,'Talnagögn | Numerical Data'!$1:$1))</f>
        <v>3.8156973854066671</v>
      </c>
      <c r="AI350" s="1068"/>
      <c r="AJ350" s="379">
        <f>$F350/$F$351</f>
        <v>1.9607937762234776E-3</v>
      </c>
      <c r="AK350" s="1065" cm="1">
        <f t="array" ref="AK350">INDEX('Talnagögn | Numerical Data'!$1:$1048576,_xlfn.XMATCH($A350,'Talnagögn | Numerical Data'!$A:$A),_xlfn.XMATCH($A$2,'Talnagögn | Numerical Data'!$1:$1))-INDEX('Talnagögn | Numerical Data'!$1:$1048576,_xlfn.XMATCH($A350,'Talnagögn | Numerical Data'!$A:$A),_xlfn.XMATCH($B$4,'Talnagögn | Numerical Data'!$1:$1))</f>
        <v>-0.35711293935233135</v>
      </c>
      <c r="AL350" s="1066"/>
      <c r="AM350" s="380" cm="1">
        <f t="array" ref="AM350">INDEX('Talnagögn | Numerical Data'!$1:$1048576,_xlfn.XMATCH($A350,'Talnagögn | Numerical Data'!$A:$A),_xlfn.XMATCH($A$2,'Talnagögn | Numerical Data'!$1:$1))/INDEX('Talnagögn | Numerical Data'!$1:$1048576,_xlfn.XMATCH($A350,'Talnagögn | Numerical Data'!$A:$A),_xlfn.XMATCH($B$4,'Talnagögn | Numerical Data'!$1:$1))-1</f>
        <v>-8.5580918268303163E-2</v>
      </c>
      <c r="AN350" s="1067" cm="1">
        <f t="array" ref="AN350">INDEX('Talnagögn | Numerical Data'!$1:$1048576,_xlfn.XMATCH($A350,'Talnagögn | Numerical Data'!$A:$A),_xlfn.XMATCH($A$2,'Talnagögn | Numerical Data'!$1:$1))-INDEX('Talnagögn | Numerical Data'!$1:$1048576,_xlfn.XMATCH($A350,'Talnagögn | Numerical Data'!$A:$A),_xlfn.XMATCH($B$3,'Talnagögn | Numerical Data'!$1:$1))</f>
        <v>-2.3092526659903334</v>
      </c>
      <c r="AO350" s="1068"/>
      <c r="AP350" s="381" cm="1">
        <f t="array" ref="AP350">INDEX('Talnagögn | Numerical Data'!$1:$1048576,_xlfn.XMATCH($A350,'Talnagögn | Numerical Data'!$A:$A),_xlfn.XMATCH($A$2,'Talnagögn | Numerical Data'!$1:$1))/INDEX('Talnagögn | Numerical Data'!$1:$1048576,_xlfn.XMATCH($A350,'Talnagögn | Numerical Data'!$A:$A),_xlfn.XMATCH($B$3,'Talnagögn | Numerical Data'!$1:$1))-1</f>
        <v>-0.37702391800952417</v>
      </c>
      <c r="AQ350" s="1067" cm="1">
        <f t="array" ref="AQ350">INDEX('Talnagögn | Numerical Data'!$1:$1048576,_xlfn.XMATCH($A350,'Talnagögn | Numerical Data'!$A:$A),_xlfn.XMATCH($A$2,'Talnagögn | Numerical Data'!$1:$1))-INDEX('Talnagögn | Numerical Data'!$1:$1048576,_xlfn.XMATCH($A350,'Talnagögn | Numerical Data'!$A:$A),_xlfn.XMATCH($B$2,'Talnagögn | Numerical Data'!$1:$1))</f>
        <v>-2.7897001328603319</v>
      </c>
      <c r="AR350" s="1068"/>
      <c r="AS350" s="382" cm="1">
        <f t="array" ref="AS350">INDEX('Talnagögn | Numerical Data'!$1:$1048576,_xlfn.XMATCH($A350,'Talnagögn | Numerical Data'!$A:$A),_xlfn.XMATCH($A$2,'Talnagögn | Numerical Data'!$1:$1))/INDEX('Talnagögn | Numerical Data'!$1:$1048576,_xlfn.XMATCH($A350,'Talnagögn | Numerical Data'!$A:$A),_xlfn.XMATCH($B$2,'Talnagögn | Numerical Data'!$1:$1))-1</f>
        <v>-0.4223364491153655</v>
      </c>
      <c r="AT350" s="1067" cm="1">
        <f t="array" ref="AT350">INDEX('Talnagögn | Numerical Data'!$1:$1048576,_xlfn.XMATCH($B350,'Talnagögn | Numerical Data'!$B:$B),_xlfn.XMATCH($B$6,'Talnagögn | Numerical Data'!$1:$1))-INDEX('Talnagögn | Numerical Data'!$1:$1048576,_xlfn.XMATCH($A350,'Talnagögn | Numerical Data'!$A:$A),_xlfn.XMATCH($B$2,'Talnagögn | Numerical Data'!$1:$1))</f>
        <v>-1.7605184247452783</v>
      </c>
      <c r="AU350" s="1068"/>
      <c r="AV350" s="381" cm="1">
        <f t="array" ref="AV350">INDEX('Talnagögn | Numerical Data'!$1:$1048576,_xlfn.XMATCH($B350,'Talnagögn | Numerical Data'!$B:$B),_xlfn.XMATCH($B$6,'Talnagögn | Numerical Data'!$1:$1))/INDEX('Talnagögn | Numerical Data'!$1:$1048576,_xlfn.XMATCH($A350,'Talnagögn | Numerical Data'!$A:$A),_xlfn.XMATCH($B$2,'Talnagögn | Numerical Data'!$1:$1))-1</f>
        <v>-0.26652724834147001</v>
      </c>
      <c r="AW350" s="1065" cm="1">
        <f t="array" ref="AW350">INDEX('Talnagögn | Numerical Data'!$1:$1048576,_xlfn.XMATCH($B350,'Talnagögn | Numerical Data'!$B:$B),_xlfn.XMATCH($B$5,'Talnagögn | Numerical Data'!$1:$1))-INDEX('Talnagögn | Numerical Data'!$1:$1048576,_xlfn.XMATCH($A350,'Talnagögn | Numerical Data'!$A:$A),_xlfn.XMATCH($B$3,'Talnagögn | Numerical Data'!$1:$1))</f>
        <v>-1.4969012900842431</v>
      </c>
      <c r="AX350" s="1066"/>
      <c r="AY350" s="629" cm="1">
        <f t="array" ref="AY350">INDEX('Talnagögn | Numerical Data'!$1:$1048576,_xlfn.XMATCH($B350,'Talnagögn | Numerical Data'!$B:$B),_xlfn.XMATCH($B$5,'Talnagögn | Numerical Data'!$1:$1))/INDEX('Talnagögn | Numerical Data'!$1:$1048576,_xlfn.XMATCH($A350,'Talnagögn | Numerical Data'!$A:$A),_xlfn.XMATCH($B$3,'Talnagögn | Numerical Data'!$1:$1))-1</f>
        <v>-0.24439404036328827</v>
      </c>
    </row>
    <row r="351" spans="1:51" ht="30" customHeight="1" x14ac:dyDescent="0.4">
      <c r="A351" s="51" t="s">
        <v>43</v>
      </c>
      <c r="B351" s="51" t="s">
        <v>330</v>
      </c>
      <c r="C351" s="51" t="s">
        <v>337</v>
      </c>
      <c r="D351" s="337" t="s">
        <v>48</v>
      </c>
      <c r="E351" s="355" t="s">
        <v>12</v>
      </c>
      <c r="F351" s="1002" cm="1">
        <f t="array" ref="F351">INDEX('Talnagögn | Numerical Data'!$1:$1048576,_xlfn.XMATCH($A351,'Talnagögn | Numerical Data'!$A:$A),_xlfn.XMATCH($A$2,'Talnagögn | Numerical Data'!$1:$1))</f>
        <v>1945.9962754246219</v>
      </c>
      <c r="G351" s="1003"/>
      <c r="H351" s="364">
        <f>F351/$F$351</f>
        <v>1</v>
      </c>
      <c r="I351" s="1002" cm="1">
        <f t="array" ref="I351">INDEX('Talnagögn | Numerical Data'!$1:$1048576,_xlfn.XMATCH($A351,'Talnagögn | Numerical Data'!$A:$A),_xlfn.XMATCH($A$2,'Talnagögn | Numerical Data'!$1:$1))-INDEX('Talnagögn | Numerical Data'!$1:$1048576,_xlfn.XMATCH($A351,'Talnagögn | Numerical Data'!$A:$A),_xlfn.XMATCH($B$4,'Talnagögn | Numerical Data'!$1:$1))</f>
        <v>-70.167350858161626</v>
      </c>
      <c r="J351" s="1003"/>
      <c r="K351" s="365" cm="1">
        <f t="array" ref="K351">INDEX('Talnagögn | Numerical Data'!$1:$1048576,_xlfn.XMATCH($A351,'Talnagögn | Numerical Data'!$A:$A),_xlfn.XMATCH($A$2,'Talnagögn | Numerical Data'!$1:$1))/INDEX('Talnagögn | Numerical Data'!$1:$1048576,_xlfn.XMATCH($A351,'Talnagögn | Numerical Data'!$A:$A),_xlfn.XMATCH($B$4,'Talnagögn | Numerical Data'!$1:$1))-1</f>
        <v>-3.4802408863773504E-2</v>
      </c>
      <c r="L351" s="1002" cm="1">
        <f t="array" ref="L351">INDEX('Talnagögn | Numerical Data'!$1:$1048576,_xlfn.XMATCH($A351,'Talnagögn | Numerical Data'!$A:$A),_xlfn.XMATCH($A$2,'Talnagögn | Numerical Data'!$1:$1))-INDEX('Talnagögn | Numerical Data'!$1:$1048576,_xlfn.XMATCH($A351,'Talnagögn | Numerical Data'!$A:$A),_xlfn.XMATCH($B$3,'Talnagögn | Numerical Data'!$1:$1))</f>
        <v>996.01300839665078</v>
      </c>
      <c r="M351" s="1003"/>
      <c r="N351" s="364" cm="1">
        <f t="array" ref="N351">INDEX('Talnagögn | Numerical Data'!$1:$1048576,_xlfn.XMATCH($A351,'Talnagögn | Numerical Data'!$A:$A),_xlfn.XMATCH($A$2,'Talnagögn | Numerical Data'!$1:$1))/INDEX('Talnagögn | Numerical Data'!$1:$1048576,_xlfn.XMATCH($A351,'Talnagögn | Numerical Data'!$A:$A),_xlfn.XMATCH($B$3,'Talnagögn | Numerical Data'!$1:$1))-1</f>
        <v>1.0484532127736146</v>
      </c>
      <c r="O351" s="1002" cm="1">
        <f t="array" ref="O351">INDEX('Talnagögn | Numerical Data'!$1:$1048576,_xlfn.XMATCH($A351,'Talnagögn | Numerical Data'!$A:$A),_xlfn.XMATCH($A$2,'Talnagögn | Numerical Data'!$1:$1))-INDEX('Talnagögn | Numerical Data'!$1:$1048576,_xlfn.XMATCH($A351,'Talnagögn | Numerical Data'!$A:$A),_xlfn.XMATCH($B$2,'Talnagögn | Numerical Data'!$1:$1))</f>
        <v>1043.6999997026019</v>
      </c>
      <c r="P351" s="1003"/>
      <c r="Q351" s="384" cm="1">
        <f t="array" ref="Q351">INDEX('Talnagögn | Numerical Data'!$1:$1048576,_xlfn.XMATCH($A351,'Talnagögn | Numerical Data'!$A:$A),_xlfn.XMATCH($A$2,'Talnagögn | Numerical Data'!$1:$1))/INDEX('Talnagögn | Numerical Data'!$1:$1048576,_xlfn.XMATCH($A351,'Talnagögn | Numerical Data'!$A:$A),_xlfn.XMATCH($B$2,'Talnagögn | Numerical Data'!$1:$1))-1</f>
        <v>1.1567154024518498</v>
      </c>
      <c r="R351" s="1002" cm="1">
        <f t="array" ref="R351">INDEX('Talnagögn | Numerical Data'!$1:$1048576,_xlfn.XMATCH($B351,'Talnagögn | Numerical Data'!$B:$B),_xlfn.XMATCH($B$6,'Talnagögn | Numerical Data'!$1:$1))-INDEX('Talnagögn | Numerical Data'!$1:$1048576,_xlfn.XMATCH($A351,'Talnagögn | Numerical Data'!$A:$A),_xlfn.XMATCH($B$2,'Talnagögn | Numerical Data'!$1:$1))</f>
        <v>982.93800026265274</v>
      </c>
      <c r="S351" s="1003"/>
      <c r="T351" s="364" cm="1">
        <f t="array" ref="T351">INDEX('Talnagögn | Numerical Data'!$1:$1048576,_xlfn.XMATCH($B351,'Talnagögn | Numerical Data'!$B:$B),_xlfn.XMATCH($B$6,'Talnagögn | Numerical Data'!$1:$1))/INDEX('Talnagögn | Numerical Data'!$1:$1048576,_xlfn.XMATCH($A351,'Talnagögn | Numerical Data'!$A:$A),_xlfn.XMATCH($B$2,'Talnagögn | Numerical Data'!$1:$1))-1</f>
        <v>1.089373886062095</v>
      </c>
      <c r="U351" s="1002" cm="1">
        <f t="array" ref="U351">INDEX('Talnagögn | Numerical Data'!$1:$1048576,_xlfn.XMATCH($B351,'Talnagögn | Numerical Data'!$B:$B),_xlfn.XMATCH($B$5,'Talnagögn | Numerical Data'!$1:$1))-INDEX('Talnagögn | Numerical Data'!$1:$1048576,_xlfn.XMATCH($A351,'Talnagögn | Numerical Data'!$A:$A),_xlfn.XMATCH($B$3,'Talnagögn | Numerical Data'!$1:$1))</f>
        <v>959.60774079120279</v>
      </c>
      <c r="V351" s="1003"/>
      <c r="W351" s="366" cm="1">
        <f t="array" ref="W351">INDEX('Talnagögn | Numerical Data'!$1:$1048576,_xlfn.XMATCH($B351,'Talnagögn | Numerical Data'!$B:$B),_xlfn.XMATCH($B$5,'Talnagögn | Numerical Data'!$1:$1))/INDEX('Talnagögn | Numerical Data'!$1:$1048576,_xlfn.XMATCH($A351,'Talnagögn | Numerical Data'!$A:$A),_xlfn.XMATCH($B$3,'Talnagögn | Numerical Data'!$1:$1))-1</f>
        <v>1.010131203461448</v>
      </c>
      <c r="X351" s="42"/>
      <c r="Y351" s="42"/>
      <c r="Z351" s="42"/>
      <c r="AA351" s="42"/>
      <c r="AB351" s="42"/>
      <c r="AC351" s="42"/>
      <c r="AG351" s="355" t="s">
        <v>170</v>
      </c>
      <c r="AH351" s="1002" cm="1">
        <f t="array" ref="AH351">INDEX('Talnagögn | Numerical Data'!$1:$1048576,_xlfn.XMATCH($A351,'Talnagögn | Numerical Data'!$A:$A),_xlfn.XMATCH($A$2,'Talnagögn | Numerical Data'!$1:$1))</f>
        <v>1945.9962754246219</v>
      </c>
      <c r="AI351" s="1003"/>
      <c r="AJ351" s="364">
        <f>AH351/$F$351</f>
        <v>1</v>
      </c>
      <c r="AK351" s="1002" cm="1">
        <f t="array" ref="AK351">INDEX('Talnagögn | Numerical Data'!$1:$1048576,_xlfn.XMATCH($A351,'Talnagögn | Numerical Data'!$A:$A),_xlfn.XMATCH($A$2,'Talnagögn | Numerical Data'!$1:$1))-INDEX('Talnagögn | Numerical Data'!$1:$1048576,_xlfn.XMATCH($A351,'Talnagögn | Numerical Data'!$A:$A),_xlfn.XMATCH($B$4,'Talnagögn | Numerical Data'!$1:$1))</f>
        <v>-70.167350858161626</v>
      </c>
      <c r="AL351" s="1003"/>
      <c r="AM351" s="365" cm="1">
        <f t="array" ref="AM351">INDEX('Talnagögn | Numerical Data'!$1:$1048576,_xlfn.XMATCH($A351,'Talnagögn | Numerical Data'!$A:$A),_xlfn.XMATCH($A$2,'Talnagögn | Numerical Data'!$1:$1))/INDEX('Talnagögn | Numerical Data'!$1:$1048576,_xlfn.XMATCH($A351,'Talnagögn | Numerical Data'!$A:$A),_xlfn.XMATCH($B$4,'Talnagögn | Numerical Data'!$1:$1))-1</f>
        <v>-3.4802408863773504E-2</v>
      </c>
      <c r="AN351" s="1002" cm="1">
        <f t="array" ref="AN351">INDEX('Talnagögn | Numerical Data'!$1:$1048576,_xlfn.XMATCH($A351,'Talnagögn | Numerical Data'!$A:$A),_xlfn.XMATCH($A$2,'Talnagögn | Numerical Data'!$1:$1))-INDEX('Talnagögn | Numerical Data'!$1:$1048576,_xlfn.XMATCH($A351,'Talnagögn | Numerical Data'!$A:$A),_xlfn.XMATCH($B$3,'Talnagögn | Numerical Data'!$1:$1))</f>
        <v>996.01300839665078</v>
      </c>
      <c r="AO351" s="1003"/>
      <c r="AP351" s="364" cm="1">
        <f t="array" ref="AP351">INDEX('Talnagögn | Numerical Data'!$1:$1048576,_xlfn.XMATCH($A351,'Talnagögn | Numerical Data'!$A:$A),_xlfn.XMATCH($A$2,'Talnagögn | Numerical Data'!$1:$1))/INDEX('Talnagögn | Numerical Data'!$1:$1048576,_xlfn.XMATCH($A351,'Talnagögn | Numerical Data'!$A:$A),_xlfn.XMATCH($B$3,'Talnagögn | Numerical Data'!$1:$1))-1</f>
        <v>1.0484532127736146</v>
      </c>
      <c r="AQ351" s="1002" cm="1">
        <f t="array" ref="AQ351">INDEX('Talnagögn | Numerical Data'!$1:$1048576,_xlfn.XMATCH($A351,'Talnagögn | Numerical Data'!$A:$A),_xlfn.XMATCH($A$2,'Talnagögn | Numerical Data'!$1:$1))-INDEX('Talnagögn | Numerical Data'!$1:$1048576,_xlfn.XMATCH($A351,'Talnagögn | Numerical Data'!$A:$A),_xlfn.XMATCH($B$2,'Talnagögn | Numerical Data'!$1:$1))</f>
        <v>1043.6999997026019</v>
      </c>
      <c r="AR351" s="1003"/>
      <c r="AS351" s="384" cm="1">
        <f t="array" ref="AS351">INDEX('Talnagögn | Numerical Data'!$1:$1048576,_xlfn.XMATCH($A351,'Talnagögn | Numerical Data'!$A:$A),_xlfn.XMATCH($A$2,'Talnagögn | Numerical Data'!$1:$1))/INDEX('Talnagögn | Numerical Data'!$1:$1048576,_xlfn.XMATCH($A351,'Talnagögn | Numerical Data'!$A:$A),_xlfn.XMATCH($B$2,'Talnagögn | Numerical Data'!$1:$1))-1</f>
        <v>1.1567154024518498</v>
      </c>
      <c r="AT351" s="1002" cm="1">
        <f t="array" ref="AT351">INDEX('Talnagögn | Numerical Data'!$1:$1048576,_xlfn.XMATCH($B351,'Talnagögn | Numerical Data'!$B:$B),_xlfn.XMATCH($B$6,'Talnagögn | Numerical Data'!$1:$1))-INDEX('Talnagögn | Numerical Data'!$1:$1048576,_xlfn.XMATCH($A351,'Talnagögn | Numerical Data'!$A:$A),_xlfn.XMATCH($B$2,'Talnagögn | Numerical Data'!$1:$1))</f>
        <v>982.93800026265274</v>
      </c>
      <c r="AU351" s="1003"/>
      <c r="AV351" s="364" cm="1">
        <f t="array" ref="AV351">INDEX('Talnagögn | Numerical Data'!$1:$1048576,_xlfn.XMATCH($B351,'Talnagögn | Numerical Data'!$B:$B),_xlfn.XMATCH($B$6,'Talnagögn | Numerical Data'!$1:$1))/INDEX('Talnagögn | Numerical Data'!$1:$1048576,_xlfn.XMATCH($A351,'Talnagögn | Numerical Data'!$A:$A),_xlfn.XMATCH($B$2,'Talnagögn | Numerical Data'!$1:$1))-1</f>
        <v>1.089373886062095</v>
      </c>
      <c r="AW351" s="1002" cm="1">
        <f t="array" ref="AW351">INDEX('Talnagögn | Numerical Data'!$1:$1048576,_xlfn.XMATCH($B351,'Talnagögn | Numerical Data'!$B:$B),_xlfn.XMATCH($B$5,'Talnagögn | Numerical Data'!$1:$1))-INDEX('Talnagögn | Numerical Data'!$1:$1048576,_xlfn.XMATCH($A351,'Talnagögn | Numerical Data'!$A:$A),_xlfn.XMATCH($B$3,'Talnagögn | Numerical Data'!$1:$1))</f>
        <v>959.60774079120279</v>
      </c>
      <c r="AX351" s="1003"/>
      <c r="AY351" s="366" cm="1">
        <f t="array" ref="AY351">INDEX('Talnagögn | Numerical Data'!$1:$1048576,_xlfn.XMATCH($B351,'Talnagögn | Numerical Data'!$B:$B),_xlfn.XMATCH($B$5,'Talnagögn | Numerical Data'!$1:$1))/INDEX('Talnagögn | Numerical Data'!$1:$1048576,_xlfn.XMATCH($A351,'Talnagögn | Numerical Data'!$A:$A),_xlfn.XMATCH($B$3,'Talnagögn | Numerical Data'!$1:$1))-1</f>
        <v>1.010131203461448</v>
      </c>
    </row>
    <row r="352" spans="1:51" s="42" customFormat="1" x14ac:dyDescent="0.4">
      <c r="A352" s="128"/>
      <c r="B352" s="591"/>
      <c r="C352" s="591"/>
      <c r="D352" s="337" t="s">
        <v>48</v>
      </c>
      <c r="AD352" s="542"/>
    </row>
    <row r="353" spans="1:30" s="42" customFormat="1" x14ac:dyDescent="0.4">
      <c r="A353" s="128"/>
      <c r="B353" s="591" t="s">
        <v>48</v>
      </c>
      <c r="C353" s="591"/>
      <c r="D353" s="337" t="s">
        <v>48</v>
      </c>
      <c r="AD353" s="542"/>
    </row>
    <row r="354" spans="1:30" s="42" customFormat="1" x14ac:dyDescent="0.4">
      <c r="A354" s="128"/>
      <c r="B354" s="591"/>
      <c r="C354" s="591"/>
      <c r="D354" s="337" t="s">
        <v>48</v>
      </c>
      <c r="AD354" s="542"/>
    </row>
    <row r="355" spans="1:30" s="42" customFormat="1" x14ac:dyDescent="0.4">
      <c r="A355" s="128"/>
      <c r="B355" s="591"/>
      <c r="C355" s="591"/>
      <c r="D355" s="337" t="s">
        <v>48</v>
      </c>
      <c r="AD355" s="542"/>
    </row>
    <row r="356" spans="1:30" s="42" customFormat="1" x14ac:dyDescent="0.4">
      <c r="A356" s="128"/>
      <c r="B356" s="591"/>
      <c r="C356" s="591"/>
      <c r="D356" s="337" t="s">
        <v>48</v>
      </c>
      <c r="AD356" s="542"/>
    </row>
    <row r="357" spans="1:30" s="42" customFormat="1" x14ac:dyDescent="0.4">
      <c r="A357" s="128"/>
      <c r="B357" s="591"/>
      <c r="C357" s="591"/>
      <c r="D357" s="337" t="s">
        <v>48</v>
      </c>
      <c r="AD357" s="542"/>
    </row>
    <row r="358" spans="1:30" s="42" customFormat="1" x14ac:dyDescent="0.4">
      <c r="A358" s="128"/>
      <c r="B358" s="591"/>
      <c r="C358" s="591"/>
      <c r="D358" s="337" t="s">
        <v>48</v>
      </c>
      <c r="AD358" s="542"/>
    </row>
    <row r="359" spans="1:30" s="42" customFormat="1" x14ac:dyDescent="0.4">
      <c r="A359" s="128"/>
      <c r="B359" s="591"/>
      <c r="C359" s="591"/>
      <c r="D359" s="337" t="s">
        <v>48</v>
      </c>
      <c r="AD359" s="542"/>
    </row>
    <row r="360" spans="1:30" s="42" customFormat="1" x14ac:dyDescent="0.4">
      <c r="A360" s="128"/>
      <c r="B360" s="591"/>
      <c r="C360" s="591"/>
      <c r="D360" s="337" t="s">
        <v>48</v>
      </c>
      <c r="AD360" s="542"/>
    </row>
    <row r="361" spans="1:30" s="42" customFormat="1" x14ac:dyDescent="0.4">
      <c r="A361" s="128"/>
      <c r="B361" s="591"/>
      <c r="C361" s="591"/>
      <c r="D361" s="337" t="s">
        <v>48</v>
      </c>
      <c r="AD361" s="542"/>
    </row>
    <row r="362" spans="1:30" s="42" customFormat="1" ht="15" customHeight="1" x14ac:dyDescent="0.4">
      <c r="A362" s="128"/>
      <c r="B362" s="591"/>
      <c r="C362" s="591"/>
      <c r="D362" s="337" t="s">
        <v>48</v>
      </c>
      <c r="AD362" s="542"/>
    </row>
    <row r="363" spans="1:30" s="42" customFormat="1" ht="15" customHeight="1" x14ac:dyDescent="0.4">
      <c r="A363" s="128"/>
      <c r="B363" s="591"/>
      <c r="C363" s="591"/>
      <c r="D363" s="337" t="s">
        <v>48</v>
      </c>
      <c r="AD363" s="542"/>
    </row>
    <row r="364" spans="1:30" s="42" customFormat="1" ht="15" customHeight="1" x14ac:dyDescent="0.4">
      <c r="A364" s="128"/>
      <c r="B364" s="591"/>
      <c r="C364" s="591"/>
      <c r="D364" s="337" t="s">
        <v>48</v>
      </c>
      <c r="AD364" s="542"/>
    </row>
    <row r="365" spans="1:30" s="42" customFormat="1" x14ac:dyDescent="0.4">
      <c r="A365" s="128"/>
      <c r="B365" s="591"/>
      <c r="C365" s="591"/>
      <c r="D365" s="337" t="s">
        <v>48</v>
      </c>
      <c r="AD365" s="542"/>
    </row>
    <row r="366" spans="1:30" s="42" customFormat="1" x14ac:dyDescent="0.4">
      <c r="A366" s="128"/>
      <c r="B366" s="591"/>
      <c r="C366" s="591"/>
      <c r="D366" s="337" t="s">
        <v>48</v>
      </c>
      <c r="AD366" s="542"/>
    </row>
    <row r="367" spans="1:30" s="42" customFormat="1" x14ac:dyDescent="0.4">
      <c r="A367" s="128"/>
      <c r="B367" s="591"/>
      <c r="C367" s="591"/>
      <c r="D367" s="337" t="s">
        <v>48</v>
      </c>
      <c r="AD367" s="542"/>
    </row>
    <row r="368" spans="1:30" s="42" customFormat="1" x14ac:dyDescent="0.4">
      <c r="A368" s="128"/>
      <c r="B368" s="591"/>
      <c r="C368" s="591"/>
      <c r="D368" s="337" t="s">
        <v>48</v>
      </c>
      <c r="AD368" s="542"/>
    </row>
    <row r="369" spans="1:33" s="42" customFormat="1" x14ac:dyDescent="0.4">
      <c r="A369" s="128"/>
      <c r="B369" s="591"/>
      <c r="C369" s="591"/>
      <c r="D369" s="337" t="s">
        <v>48</v>
      </c>
      <c r="AD369" s="542"/>
    </row>
    <row r="370" spans="1:33" s="42" customFormat="1" x14ac:dyDescent="0.4">
      <c r="A370" s="128"/>
      <c r="B370" s="591"/>
      <c r="C370" s="591"/>
      <c r="D370" s="337" t="s">
        <v>48</v>
      </c>
      <c r="AD370" s="542"/>
    </row>
    <row r="371" spans="1:33" s="42" customFormat="1" x14ac:dyDescent="0.4">
      <c r="A371" s="128"/>
      <c r="B371" s="591"/>
      <c r="C371" s="591"/>
      <c r="D371" s="337" t="s">
        <v>48</v>
      </c>
      <c r="AD371" s="542"/>
    </row>
    <row r="372" spans="1:33" s="42" customFormat="1" x14ac:dyDescent="0.4">
      <c r="A372" s="128"/>
      <c r="B372" s="591"/>
      <c r="C372" s="591"/>
      <c r="D372" s="337" t="s">
        <v>48</v>
      </c>
      <c r="AD372" s="542"/>
    </row>
    <row r="373" spans="1:33" s="42" customFormat="1" x14ac:dyDescent="0.4">
      <c r="A373" s="128"/>
      <c r="B373" s="591"/>
      <c r="C373" s="591"/>
      <c r="D373" s="337" t="s">
        <v>48</v>
      </c>
      <c r="AD373" s="542"/>
    </row>
    <row r="374" spans="1:33" s="385" customFormat="1" ht="27" customHeight="1" x14ac:dyDescent="0.4">
      <c r="A374" s="600"/>
      <c r="B374" s="600"/>
      <c r="C374" s="600"/>
      <c r="E374" s="385" t="str">
        <f>$E$49</f>
        <v>SÖGULEG LOSUN</v>
      </c>
      <c r="AD374" s="551"/>
      <c r="AG374" s="385" t="str">
        <f>$AG$49</f>
        <v>HISTORICAL EMISSIONS</v>
      </c>
    </row>
    <row r="375" spans="1:33" s="42" customFormat="1" x14ac:dyDescent="0.4">
      <c r="A375" s="128"/>
      <c r="B375" s="591"/>
      <c r="C375" s="591"/>
      <c r="D375" s="337" t="s">
        <v>48</v>
      </c>
      <c r="AD375" s="542"/>
    </row>
    <row r="376" spans="1:33" s="42" customFormat="1" x14ac:dyDescent="0.4">
      <c r="A376" s="128"/>
      <c r="B376" s="591"/>
      <c r="C376" s="591"/>
      <c r="D376" s="337" t="s">
        <v>48</v>
      </c>
      <c r="AD376" s="542"/>
    </row>
    <row r="377" spans="1:33" s="42" customFormat="1" x14ac:dyDescent="0.4">
      <c r="A377" s="128"/>
      <c r="B377" s="591"/>
      <c r="C377" s="591"/>
      <c r="D377" s="337" t="s">
        <v>48</v>
      </c>
      <c r="AD377" s="542"/>
    </row>
    <row r="378" spans="1:33" s="42" customFormat="1" x14ac:dyDescent="0.4">
      <c r="A378" s="128"/>
      <c r="B378" s="591"/>
      <c r="C378" s="591"/>
      <c r="D378" s="337" t="s">
        <v>48</v>
      </c>
      <c r="AD378" s="542"/>
    </row>
    <row r="379" spans="1:33" s="42" customFormat="1" x14ac:dyDescent="0.4">
      <c r="A379" s="128"/>
      <c r="B379" s="591"/>
      <c r="C379" s="591"/>
      <c r="D379" s="337" t="s">
        <v>48</v>
      </c>
      <c r="AD379" s="542"/>
    </row>
    <row r="380" spans="1:33" s="42" customFormat="1" x14ac:dyDescent="0.4">
      <c r="A380" s="128"/>
      <c r="B380" s="591"/>
      <c r="C380" s="591"/>
      <c r="D380" s="337" t="s">
        <v>48</v>
      </c>
      <c r="AD380" s="542"/>
    </row>
    <row r="381" spans="1:33" s="42" customFormat="1" x14ac:dyDescent="0.4">
      <c r="A381" s="128"/>
      <c r="B381" s="591"/>
      <c r="C381" s="591"/>
      <c r="D381" s="337" t="s">
        <v>48</v>
      </c>
      <c r="AD381" s="542"/>
    </row>
    <row r="382" spans="1:33" s="42" customFormat="1" x14ac:dyDescent="0.4">
      <c r="A382" s="128"/>
      <c r="B382" s="591"/>
      <c r="C382" s="591"/>
      <c r="D382" s="337" t="s">
        <v>48</v>
      </c>
      <c r="AD382" s="542"/>
    </row>
    <row r="383" spans="1:33" s="42" customFormat="1" x14ac:dyDescent="0.4">
      <c r="A383" s="128"/>
      <c r="B383" s="591"/>
      <c r="C383" s="591"/>
      <c r="D383" s="337" t="s">
        <v>48</v>
      </c>
      <c r="AD383" s="542"/>
    </row>
    <row r="384" spans="1:33" s="42" customFormat="1" x14ac:dyDescent="0.4">
      <c r="A384" s="128"/>
      <c r="B384" s="591"/>
      <c r="C384" s="591"/>
      <c r="D384" s="337" t="s">
        <v>48</v>
      </c>
      <c r="AD384" s="542"/>
    </row>
    <row r="385" spans="1:33" s="42" customFormat="1" x14ac:dyDescent="0.4">
      <c r="A385" s="128"/>
      <c r="B385" s="591"/>
      <c r="C385" s="591"/>
      <c r="D385" s="337" t="s">
        <v>48</v>
      </c>
      <c r="AD385" s="542"/>
    </row>
    <row r="386" spans="1:33" s="42" customFormat="1" ht="15" customHeight="1" x14ac:dyDescent="0.4">
      <c r="A386" s="128"/>
      <c r="B386" s="591"/>
      <c r="C386" s="591"/>
      <c r="D386" s="337" t="s">
        <v>48</v>
      </c>
      <c r="AD386" s="542"/>
    </row>
    <row r="387" spans="1:33" s="42" customFormat="1" ht="15" customHeight="1" x14ac:dyDescent="0.4">
      <c r="A387" s="128"/>
      <c r="B387" s="591"/>
      <c r="C387" s="591"/>
      <c r="D387" s="337" t="s">
        <v>48</v>
      </c>
      <c r="AD387" s="542"/>
    </row>
    <row r="388" spans="1:33" s="42" customFormat="1" ht="15" customHeight="1" x14ac:dyDescent="0.4">
      <c r="A388" s="128"/>
      <c r="B388" s="591"/>
      <c r="C388" s="591"/>
      <c r="D388" s="337" t="s">
        <v>48</v>
      </c>
      <c r="AD388" s="542"/>
    </row>
    <row r="389" spans="1:33" s="42" customFormat="1" x14ac:dyDescent="0.4">
      <c r="A389" s="128"/>
      <c r="B389" s="591"/>
      <c r="C389" s="591"/>
      <c r="D389" s="337" t="s">
        <v>48</v>
      </c>
      <c r="AD389" s="542"/>
    </row>
    <row r="390" spans="1:33" s="42" customFormat="1" x14ac:dyDescent="0.4">
      <c r="A390" s="128"/>
      <c r="B390" s="591"/>
      <c r="C390" s="591"/>
      <c r="D390" s="337" t="s">
        <v>48</v>
      </c>
      <c r="AD390" s="542"/>
    </row>
    <row r="391" spans="1:33" s="42" customFormat="1" x14ac:dyDescent="0.4">
      <c r="A391" s="128"/>
      <c r="B391" s="591"/>
      <c r="C391" s="591"/>
      <c r="D391" s="337" t="s">
        <v>48</v>
      </c>
      <c r="AD391" s="542"/>
    </row>
    <row r="392" spans="1:33" s="42" customFormat="1" x14ac:dyDescent="0.4">
      <c r="A392" s="128"/>
      <c r="B392" s="591"/>
      <c r="C392" s="591"/>
      <c r="D392" s="337" t="s">
        <v>48</v>
      </c>
      <c r="AD392" s="542"/>
    </row>
    <row r="393" spans="1:33" s="42" customFormat="1" x14ac:dyDescent="0.4">
      <c r="A393" s="128"/>
      <c r="B393" s="591"/>
      <c r="C393" s="591"/>
      <c r="D393" s="337" t="s">
        <v>48</v>
      </c>
      <c r="AD393" s="542"/>
    </row>
    <row r="394" spans="1:33" s="42" customFormat="1" x14ac:dyDescent="0.4">
      <c r="A394" s="128"/>
      <c r="B394" s="591"/>
      <c r="C394" s="591"/>
      <c r="D394" s="337" t="s">
        <v>48</v>
      </c>
      <c r="AD394" s="542"/>
    </row>
    <row r="395" spans="1:33" s="42" customFormat="1" x14ac:dyDescent="0.4">
      <c r="A395" s="128"/>
      <c r="B395" s="591"/>
      <c r="C395" s="591"/>
      <c r="D395" s="337" t="s">
        <v>48</v>
      </c>
      <c r="AD395" s="542"/>
    </row>
    <row r="396" spans="1:33" s="42" customFormat="1" x14ac:dyDescent="0.4">
      <c r="A396" s="128"/>
      <c r="B396" s="591"/>
      <c r="C396" s="591"/>
      <c r="D396" s="337" t="s">
        <v>48</v>
      </c>
      <c r="AD396" s="542"/>
    </row>
    <row r="397" spans="1:33" s="385" customFormat="1" ht="27" customHeight="1" x14ac:dyDescent="0.4">
      <c r="A397" s="600"/>
      <c r="B397" s="600"/>
      <c r="C397" s="600"/>
      <c r="E397" s="385" t="str">
        <f>$E$209</f>
        <v>FRAMREIKNUÐ LOSUN</v>
      </c>
      <c r="AD397" s="551"/>
      <c r="AG397" s="385" t="str">
        <f>$AG$209</f>
        <v>EMISSION PROJECTIONS</v>
      </c>
    </row>
    <row r="398" spans="1:33" s="42" customFormat="1" x14ac:dyDescent="0.4">
      <c r="A398" s="128"/>
      <c r="B398" s="591"/>
      <c r="C398" s="591"/>
      <c r="D398" s="337" t="s">
        <v>48</v>
      </c>
      <c r="AD398" s="542"/>
    </row>
    <row r="399" spans="1:33" s="42" customFormat="1" x14ac:dyDescent="0.4">
      <c r="A399" s="128"/>
      <c r="B399" s="591"/>
      <c r="C399" s="591"/>
      <c r="D399" s="337" t="s">
        <v>48</v>
      </c>
      <c r="AD399" s="542"/>
    </row>
    <row r="400" spans="1:33" s="42" customFormat="1" x14ac:dyDescent="0.4">
      <c r="A400" s="128"/>
      <c r="B400" s="591"/>
      <c r="C400" s="591"/>
      <c r="D400" s="337"/>
      <c r="AD400" s="542"/>
    </row>
    <row r="401" spans="1:30" s="42" customFormat="1" x14ac:dyDescent="0.4">
      <c r="A401" s="128"/>
      <c r="B401" s="591"/>
      <c r="C401" s="591"/>
      <c r="D401" s="337"/>
      <c r="AD401" s="542"/>
    </row>
    <row r="402" spans="1:30" s="42" customFormat="1" x14ac:dyDescent="0.4">
      <c r="A402" s="128"/>
      <c r="B402" s="591"/>
      <c r="C402" s="591"/>
      <c r="D402" s="337"/>
      <c r="AD402" s="542"/>
    </row>
    <row r="403" spans="1:30" s="42" customFormat="1" x14ac:dyDescent="0.4">
      <c r="A403" s="128"/>
      <c r="B403" s="591"/>
      <c r="C403" s="591"/>
      <c r="D403" s="337"/>
      <c r="AD403" s="542"/>
    </row>
    <row r="404" spans="1:30" s="42" customFormat="1" x14ac:dyDescent="0.4">
      <c r="A404" s="128"/>
      <c r="B404" s="591"/>
      <c r="C404" s="591"/>
      <c r="D404" s="337"/>
      <c r="AD404" s="542"/>
    </row>
    <row r="405" spans="1:30" s="42" customFormat="1" x14ac:dyDescent="0.4">
      <c r="A405" s="128"/>
      <c r="B405" s="591"/>
      <c r="C405" s="591"/>
      <c r="D405" s="337"/>
      <c r="AD405" s="542"/>
    </row>
    <row r="406" spans="1:30" s="42" customFormat="1" x14ac:dyDescent="0.4">
      <c r="A406" s="128"/>
      <c r="B406" s="591"/>
      <c r="C406" s="591"/>
      <c r="D406" s="337"/>
      <c r="AD406" s="542"/>
    </row>
    <row r="407" spans="1:30" s="42" customFormat="1" x14ac:dyDescent="0.4">
      <c r="A407" s="128"/>
      <c r="B407" s="591"/>
      <c r="C407" s="591"/>
      <c r="D407" s="337"/>
      <c r="AD407" s="542"/>
    </row>
    <row r="408" spans="1:30" s="42" customFormat="1" x14ac:dyDescent="0.4">
      <c r="A408" s="128"/>
      <c r="B408" s="591"/>
      <c r="C408" s="591"/>
      <c r="D408" s="337"/>
      <c r="AD408" s="542"/>
    </row>
    <row r="409" spans="1:30" s="42" customFormat="1" x14ac:dyDescent="0.4">
      <c r="A409" s="128"/>
      <c r="B409" s="591"/>
      <c r="C409" s="591"/>
      <c r="D409" s="337"/>
      <c r="AD409" s="542"/>
    </row>
    <row r="410" spans="1:30" s="42" customFormat="1" x14ac:dyDescent="0.4">
      <c r="A410" s="128"/>
      <c r="B410" s="591"/>
      <c r="C410" s="591"/>
      <c r="D410" s="337"/>
      <c r="AD410" s="542"/>
    </row>
    <row r="411" spans="1:30" s="42" customFormat="1" x14ac:dyDescent="0.4">
      <c r="A411" s="128"/>
      <c r="B411" s="591"/>
      <c r="C411" s="591"/>
      <c r="D411" s="337"/>
      <c r="AD411" s="542"/>
    </row>
    <row r="412" spans="1:30" s="42" customFormat="1" x14ac:dyDescent="0.4">
      <c r="A412" s="128"/>
      <c r="B412" s="591"/>
      <c r="C412" s="591"/>
      <c r="D412" s="337"/>
      <c r="AD412" s="542"/>
    </row>
    <row r="413" spans="1:30" s="42" customFormat="1" x14ac:dyDescent="0.4">
      <c r="A413" s="128"/>
      <c r="B413" s="591"/>
      <c r="C413" s="591"/>
      <c r="D413" s="337"/>
      <c r="AD413" s="542"/>
    </row>
    <row r="414" spans="1:30" s="42" customFormat="1" x14ac:dyDescent="0.4">
      <c r="A414" s="128"/>
      <c r="B414" s="591"/>
      <c r="C414" s="591"/>
      <c r="D414" s="337"/>
      <c r="AD414" s="542"/>
    </row>
    <row r="415" spans="1:30" s="42" customFormat="1" x14ac:dyDescent="0.4">
      <c r="A415" s="128"/>
      <c r="B415" s="591"/>
      <c r="C415" s="591"/>
      <c r="D415" s="337"/>
      <c r="AD415" s="542"/>
    </row>
    <row r="416" spans="1:30" s="42" customFormat="1" x14ac:dyDescent="0.4">
      <c r="A416" s="128"/>
      <c r="B416" s="591"/>
      <c r="C416" s="591"/>
      <c r="D416" s="337"/>
      <c r="AD416" s="542"/>
    </row>
    <row r="417" spans="1:57" s="42" customFormat="1" x14ac:dyDescent="0.4">
      <c r="A417" s="128"/>
      <c r="B417" s="591"/>
      <c r="C417" s="591"/>
      <c r="D417" s="337"/>
      <c r="AD417" s="542"/>
    </row>
    <row r="418" spans="1:57" s="42" customFormat="1" x14ac:dyDescent="0.4">
      <c r="A418" s="128"/>
      <c r="B418" s="591"/>
      <c r="C418" s="591"/>
      <c r="D418" s="337" t="s">
        <v>48</v>
      </c>
      <c r="AD418" s="542"/>
    </row>
    <row r="419" spans="1:57" s="42" customFormat="1" x14ac:dyDescent="0.4">
      <c r="A419" s="128"/>
      <c r="B419" s="591"/>
      <c r="C419" s="591"/>
      <c r="D419" s="337" t="s">
        <v>48</v>
      </c>
      <c r="AD419" s="542"/>
    </row>
    <row r="420" spans="1:57" s="42" customFormat="1" x14ac:dyDescent="0.4">
      <c r="A420" s="128"/>
      <c r="B420" s="591"/>
      <c r="C420" s="591"/>
      <c r="D420" s="337" t="s">
        <v>48</v>
      </c>
      <c r="AD420" s="542"/>
    </row>
    <row r="421" spans="1:57" s="42" customFormat="1" x14ac:dyDescent="0.4">
      <c r="A421" s="128"/>
      <c r="B421" s="591"/>
      <c r="C421" s="591"/>
      <c r="D421" s="337"/>
      <c r="AD421" s="542"/>
    </row>
    <row r="422" spans="1:57" s="42" customFormat="1" x14ac:dyDescent="0.4">
      <c r="A422" s="128"/>
      <c r="B422" s="591"/>
      <c r="C422" s="591"/>
      <c r="D422" s="337" t="s">
        <v>48</v>
      </c>
      <c r="AD422" s="542"/>
    </row>
    <row r="423" spans="1:57" s="386" customFormat="1" ht="82.5" customHeight="1" x14ac:dyDescent="0.4">
      <c r="A423" s="601"/>
      <c r="B423" s="601"/>
      <c r="C423" s="601"/>
      <c r="E423" s="1197" t="s">
        <v>41</v>
      </c>
      <c r="F423" s="1197"/>
      <c r="G423" s="1197"/>
      <c r="H423" s="1197"/>
      <c r="I423" s="1197"/>
      <c r="J423" s="1197"/>
      <c r="K423" s="1197"/>
      <c r="L423" s="1197"/>
      <c r="M423" s="1197"/>
      <c r="N423" s="1197"/>
      <c r="O423" s="1197"/>
      <c r="P423" s="1197"/>
      <c r="Q423" s="1197"/>
      <c r="R423" s="1197"/>
      <c r="AD423" s="552"/>
      <c r="AG423" s="386" t="s">
        <v>191</v>
      </c>
    </row>
    <row r="424" spans="1:57" s="42" customFormat="1" x14ac:dyDescent="0.4">
      <c r="A424" s="128"/>
      <c r="B424" s="591"/>
      <c r="C424" s="591"/>
      <c r="D424" s="337" t="s">
        <v>48</v>
      </c>
      <c r="AD424" s="542"/>
    </row>
    <row r="425" spans="1:57" s="42" customFormat="1" ht="33" customHeight="1" x14ac:dyDescent="0.4">
      <c r="A425" s="128"/>
      <c r="B425" s="591"/>
      <c r="C425" s="591"/>
      <c r="D425" s="337" t="s">
        <v>48</v>
      </c>
      <c r="F425" s="1082" t="str">
        <f>$F$4</f>
        <v>SÖGULEG LOSUN</v>
      </c>
      <c r="G425" s="1083"/>
      <c r="H425" s="1083"/>
      <c r="I425" s="1083"/>
      <c r="J425" s="1083"/>
      <c r="K425" s="1083"/>
      <c r="L425" s="1083"/>
      <c r="M425" s="1083"/>
      <c r="N425" s="1083"/>
      <c r="O425" s="1083"/>
      <c r="P425" s="1083"/>
      <c r="Q425" s="1084"/>
      <c r="R425" s="1085" t="str">
        <f>$R$4</f>
        <v>FRAMREIKNUÐ LOSUN</v>
      </c>
      <c r="S425" s="1086"/>
      <c r="T425" s="1086"/>
      <c r="U425" s="1086"/>
      <c r="V425" s="1086"/>
      <c r="W425" s="1086"/>
      <c r="X425" s="1086"/>
      <c r="Y425" s="1086"/>
      <c r="Z425" s="1086"/>
      <c r="AA425" s="1086"/>
      <c r="AB425" s="1086"/>
      <c r="AC425" s="1086"/>
      <c r="AD425" s="542"/>
      <c r="AG425" s="1084" t="s">
        <v>436</v>
      </c>
      <c r="AH425" s="1082" t="s">
        <v>174</v>
      </c>
      <c r="AI425" s="1083"/>
      <c r="AJ425" s="1083"/>
      <c r="AK425" s="1083"/>
      <c r="AL425" s="1083"/>
      <c r="AM425" s="1083"/>
      <c r="AN425" s="1083"/>
      <c r="AO425" s="1083"/>
      <c r="AP425" s="1083"/>
      <c r="AQ425" s="1083"/>
      <c r="AR425" s="1083"/>
      <c r="AS425" s="1084"/>
      <c r="AT425" s="1085" t="s">
        <v>426</v>
      </c>
      <c r="AU425" s="1086"/>
      <c r="AV425" s="1086"/>
      <c r="AW425" s="1086"/>
      <c r="AX425" s="1086"/>
      <c r="AY425" s="1086"/>
      <c r="AZ425" s="1086"/>
      <c r="BA425" s="1086"/>
      <c r="BB425" s="1086"/>
      <c r="BC425" s="1086"/>
      <c r="BD425" s="1086"/>
      <c r="BE425" s="1086"/>
    </row>
    <row r="426" spans="1:57" s="42" customFormat="1" ht="33" customHeight="1" x14ac:dyDescent="0.4">
      <c r="A426" s="128"/>
      <c r="B426" s="591"/>
      <c r="C426" s="591"/>
      <c r="D426" s="337"/>
      <c r="F426" s="1073" t="str">
        <f>$F$5</f>
        <v>Losun árið 2023 í samanburði við losun fyrri ára</v>
      </c>
      <c r="G426" s="1074"/>
      <c r="H426" s="1074"/>
      <c r="I426" s="1074"/>
      <c r="J426" s="1074"/>
      <c r="K426" s="1074"/>
      <c r="L426" s="1074"/>
      <c r="M426" s="1074"/>
      <c r="N426" s="1074"/>
      <c r="O426" s="1074"/>
      <c r="P426" s="1074"/>
      <c r="Q426" s="1075"/>
      <c r="R426" s="1076" t="str">
        <f>$R$5</f>
        <v>Sviðsmynd með núgildandi aðgerðum</v>
      </c>
      <c r="S426" s="1077"/>
      <c r="T426" s="1077"/>
      <c r="U426" s="1077"/>
      <c r="V426" s="1077"/>
      <c r="W426" s="1078"/>
      <c r="X426" s="1076" t="str">
        <f>$X$5</f>
        <v>Sviðsmynd með viðbótaraðgerðum</v>
      </c>
      <c r="Y426" s="1077"/>
      <c r="Z426" s="1077"/>
      <c r="AA426" s="1077"/>
      <c r="AB426" s="1077"/>
      <c r="AC426" s="1077"/>
      <c r="AD426" s="542"/>
      <c r="AG426" s="1084"/>
      <c r="AH426" s="1073" t="str">
        <f>$AH$5</f>
        <v>Emissions in 2023 compared to emissions in previous years</v>
      </c>
      <c r="AI426" s="1074"/>
      <c r="AJ426" s="1074"/>
      <c r="AK426" s="1074"/>
      <c r="AL426" s="1074"/>
      <c r="AM426" s="1074"/>
      <c r="AN426" s="1074"/>
      <c r="AO426" s="1074"/>
      <c r="AP426" s="1074"/>
      <c r="AQ426" s="1074"/>
      <c r="AR426" s="1074"/>
      <c r="AS426" s="1075"/>
      <c r="AT426" s="1076" t="str">
        <f>$AT$5</f>
        <v>Scenario: With Existing Measures</v>
      </c>
      <c r="AU426" s="1077"/>
      <c r="AV426" s="1077"/>
      <c r="AW426" s="1077"/>
      <c r="AX426" s="1077"/>
      <c r="AY426" s="1078"/>
      <c r="AZ426" s="1076" t="str">
        <f>$AZ$5</f>
        <v>Scenario: With Additional Measures</v>
      </c>
      <c r="BA426" s="1077"/>
      <c r="BB426" s="1077"/>
      <c r="BC426" s="1077"/>
      <c r="BD426" s="1077"/>
      <c r="BE426" s="1077"/>
    </row>
    <row r="427" spans="1:57" s="42" customFormat="1" ht="29.1" customHeight="1" x14ac:dyDescent="0.4">
      <c r="A427" s="128"/>
      <c r="B427" s="591"/>
      <c r="C427" s="591"/>
      <c r="D427" s="337" t="s">
        <v>48</v>
      </c>
      <c r="F427" s="1079" t="str">
        <f>$F$6</f>
        <v>Losun 2023</v>
      </c>
      <c r="G427" s="1080"/>
      <c r="H427" s="1081"/>
      <c r="I427" s="1079" t="str">
        <f>$I$6</f>
        <v>Breyting frá 2022</v>
      </c>
      <c r="J427" s="1080"/>
      <c r="K427" s="1081"/>
      <c r="L427" s="1079" t="str">
        <f>$L$6</f>
        <v>Breyting frá 2005</v>
      </c>
      <c r="M427" s="1080"/>
      <c r="N427" s="1081"/>
      <c r="O427" s="1079" t="str">
        <f>$O$6</f>
        <v>Breyting frá 1990</v>
      </c>
      <c r="P427" s="1080"/>
      <c r="Q427" s="1081"/>
      <c r="R427" s="1059" t="str">
        <f>$R$6</f>
        <v>Breyting milli
1990 og 2055</v>
      </c>
      <c r="S427" s="1060"/>
      <c r="T427" s="1061"/>
      <c r="U427" s="1059" t="str">
        <f>$U$6</f>
        <v>Breyting milli
2005 og 2030</v>
      </c>
      <c r="V427" s="1060"/>
      <c r="W427" s="1061"/>
      <c r="X427" s="1059" t="str">
        <f>$X$6</f>
        <v>Breyting milli
1990 og 2055</v>
      </c>
      <c r="Y427" s="1060"/>
      <c r="Z427" s="1061"/>
      <c r="AA427" s="1059" t="str">
        <f>$AA$6</f>
        <v>Breyting milli
2005 og 2030</v>
      </c>
      <c r="AB427" s="1060"/>
      <c r="AC427" s="1060"/>
      <c r="AD427" s="542"/>
      <c r="AG427" s="1084"/>
      <c r="AH427" s="1079" t="str">
        <f>$AH$6</f>
        <v>Emissions in 2023</v>
      </c>
      <c r="AI427" s="1080"/>
      <c r="AJ427" s="1081"/>
      <c r="AK427" s="1079" t="str">
        <f>$AK$6</f>
        <v>Change from 2022</v>
      </c>
      <c r="AL427" s="1080"/>
      <c r="AM427" s="1081"/>
      <c r="AN427" s="1079" t="str">
        <f>$AN$6</f>
        <v>Change from 2005</v>
      </c>
      <c r="AO427" s="1080"/>
      <c r="AP427" s="1081"/>
      <c r="AQ427" s="1079" t="str">
        <f>$AQ$6</f>
        <v>Change from 1990</v>
      </c>
      <c r="AR427" s="1080"/>
      <c r="AS427" s="1081"/>
      <c r="AT427" s="1059" t="str">
        <f>$AT$6</f>
        <v>Change between 1990 and 2055</v>
      </c>
      <c r="AU427" s="1060"/>
      <c r="AV427" s="1061"/>
      <c r="AW427" s="1059" t="str">
        <f>$AW$6</f>
        <v>Change between 2005 and 2030</v>
      </c>
      <c r="AX427" s="1060"/>
      <c r="AY427" s="1061"/>
      <c r="AZ427" s="1059" t="str">
        <f>$AT$6</f>
        <v>Change between 1990 and 2055</v>
      </c>
      <c r="BA427" s="1060"/>
      <c r="BB427" s="1061"/>
      <c r="BC427" s="1059" t="str">
        <f>$AW$6</f>
        <v>Change between 2005 and 2030</v>
      </c>
      <c r="BD427" s="1060"/>
      <c r="BE427" s="1060"/>
    </row>
    <row r="428" spans="1:57" s="42" customFormat="1" ht="24" customHeight="1" x14ac:dyDescent="0.4">
      <c r="A428" s="128"/>
      <c r="B428" s="591"/>
      <c r="C428" s="591"/>
      <c r="D428" s="337" t="s">
        <v>48</v>
      </c>
      <c r="F428" s="1063" t="str">
        <f>$F$7</f>
        <v>Þús. tonn CO₂-íg.</v>
      </c>
      <c r="G428" s="1064"/>
      <c r="H428" s="612" t="s">
        <v>4</v>
      </c>
      <c r="I428" s="1063" t="str">
        <f>$F$7</f>
        <v>Þús. tonn CO₂-íg.</v>
      </c>
      <c r="J428" s="1064"/>
      <c r="K428" s="612" t="s">
        <v>4</v>
      </c>
      <c r="L428" s="1063" t="str">
        <f>$F$7</f>
        <v>Þús. tonn CO₂-íg.</v>
      </c>
      <c r="M428" s="1064"/>
      <c r="N428" s="612" t="s">
        <v>4</v>
      </c>
      <c r="O428" s="1063" t="str">
        <f>$F$7</f>
        <v>Þús. tonn CO₂-íg.</v>
      </c>
      <c r="P428" s="1064"/>
      <c r="Q428" s="612" t="s">
        <v>4</v>
      </c>
      <c r="R428" s="1062" t="str">
        <f>$F$7</f>
        <v>Þús. tonn CO₂-íg.</v>
      </c>
      <c r="S428" s="1062"/>
      <c r="T428" s="614" t="s">
        <v>4</v>
      </c>
      <c r="U428" s="1062" t="str">
        <f>$F$7</f>
        <v>Þús. tonn CO₂-íg.</v>
      </c>
      <c r="V428" s="1062"/>
      <c r="W428" s="614" t="s">
        <v>4</v>
      </c>
      <c r="X428" s="1062" t="str">
        <f>$F$7</f>
        <v>Þús. tonn CO₂-íg.</v>
      </c>
      <c r="Y428" s="1062"/>
      <c r="Z428" s="614" t="s">
        <v>4</v>
      </c>
      <c r="AA428" s="1062" t="str">
        <f>$F$7</f>
        <v>Þús. tonn CO₂-íg.</v>
      </c>
      <c r="AB428" s="1062"/>
      <c r="AC428" s="613" t="s">
        <v>4</v>
      </c>
      <c r="AD428" s="542"/>
      <c r="AG428" s="1084"/>
      <c r="AH428" s="1063" t="s">
        <v>435</v>
      </c>
      <c r="AI428" s="1064"/>
      <c r="AJ428" s="612" t="s">
        <v>4</v>
      </c>
      <c r="AK428" s="1063" t="s">
        <v>435</v>
      </c>
      <c r="AL428" s="1064"/>
      <c r="AM428" s="612" t="s">
        <v>4</v>
      </c>
      <c r="AN428" s="1063" t="s">
        <v>435</v>
      </c>
      <c r="AO428" s="1064"/>
      <c r="AP428" s="612" t="s">
        <v>4</v>
      </c>
      <c r="AQ428" s="1063" t="s">
        <v>435</v>
      </c>
      <c r="AR428" s="1064"/>
      <c r="AS428" s="612" t="s">
        <v>4</v>
      </c>
      <c r="AT428" s="1184" t="s">
        <v>435</v>
      </c>
      <c r="AU428" s="1062"/>
      <c r="AV428" s="614" t="s">
        <v>4</v>
      </c>
      <c r="AW428" s="1184" t="s">
        <v>435</v>
      </c>
      <c r="AX428" s="1062"/>
      <c r="AY428" s="614" t="s">
        <v>4</v>
      </c>
      <c r="AZ428" s="1184" t="s">
        <v>435</v>
      </c>
      <c r="BA428" s="1062"/>
      <c r="BB428" s="614" t="s">
        <v>4</v>
      </c>
      <c r="BC428" s="1184" t="s">
        <v>435</v>
      </c>
      <c r="BD428" s="1062"/>
      <c r="BE428" s="613" t="s">
        <v>4</v>
      </c>
    </row>
    <row r="429" spans="1:57" s="42" customFormat="1" ht="21" customHeight="1" x14ac:dyDescent="0.4">
      <c r="A429" s="51" t="s">
        <v>62</v>
      </c>
      <c r="B429" s="51" t="s">
        <v>381</v>
      </c>
      <c r="C429" s="51" t="s">
        <v>385</v>
      </c>
      <c r="D429" s="337" t="s">
        <v>48</v>
      </c>
      <c r="E429" s="387" t="str">
        <f>'Talnagögn | Numerical Data'!$D$154</f>
        <v>Iðragerjun</v>
      </c>
      <c r="F429" s="991" cm="1">
        <f t="array" ref="F429">INDEX('Talnagögn | Numerical Data'!$1:$1048576,_xlfn.XMATCH($A429,'Talnagögn | Numerical Data'!$A:$A),_xlfn.XMATCH($A$2,'Talnagögn | Numerical Data'!$1:$1))</f>
        <v>296.47110318968726</v>
      </c>
      <c r="G429" s="991"/>
      <c r="H429" s="292">
        <f>$F$429/$F$433</f>
        <v>0.428191066840521</v>
      </c>
      <c r="I429" s="1045" cm="1">
        <f t="array" ref="I429">INDEX('Talnagögn | Numerical Data'!$1:$1048576,_xlfn.XMATCH($A429,'Talnagögn | Numerical Data'!$A:$A),_xlfn.XMATCH($A$2,'Talnagögn | Numerical Data'!$1:$1))-INDEX('Talnagögn | Numerical Data'!$1:$1048576,_xlfn.XMATCH($A429,'Talnagögn | Numerical Data'!$A:$A),_xlfn.XMATCH($B$4,'Talnagögn | Numerical Data'!$1:$1))</f>
        <v>-7.514753210909987</v>
      </c>
      <c r="J429" s="1046"/>
      <c r="K429" s="290" cm="1">
        <f t="array" ref="K429">INDEX('Talnagögn | Numerical Data'!$1:$1048576,_xlfn.XMATCH($A429,'Talnagögn | Numerical Data'!$A:$A),_xlfn.XMATCH($A$2,'Talnagögn | Numerical Data'!$1:$1))/INDEX('Talnagögn | Numerical Data'!$1:$1048576,_xlfn.XMATCH($A429,'Talnagögn | Numerical Data'!$A:$A),_xlfn.XMATCH($B$4,'Talnagögn | Numerical Data'!$1:$1))-1</f>
        <v>-2.4720733062682076E-2</v>
      </c>
      <c r="L429" s="1004" cm="1">
        <f t="array" ref="L429">INDEX('Talnagögn | Numerical Data'!$1:$1048576,_xlfn.XMATCH($A429,'Talnagögn | Numerical Data'!$A:$A),_xlfn.XMATCH($A$2,'Talnagögn | Numerical Data'!$1:$1))-INDEX('Talnagögn | Numerical Data'!$1:$1048576,_xlfn.XMATCH($A429,'Talnagögn | Numerical Data'!$A:$A),_xlfn.XMATCH($B$3,'Talnagögn | Numerical Data'!$1:$1))</f>
        <v>-19.53757906322511</v>
      </c>
      <c r="M429" s="1005"/>
      <c r="N429" s="290" cm="1">
        <f t="array" ref="N429">INDEX('Talnagögn | Numerical Data'!$1:$1048576,_xlfn.XMATCH($A429,'Talnagögn | Numerical Data'!$A:$A),_xlfn.XMATCH($A$2,'Talnagögn | Numerical Data'!$1:$1))/INDEX('Talnagögn | Numerical Data'!$1:$1048576,_xlfn.XMATCH($A429,'Talnagögn | Numerical Data'!$A:$A),_xlfn.XMATCH($B$3,'Talnagögn | Numerical Data'!$1:$1))-1</f>
        <v>-6.1826083144097099E-2</v>
      </c>
      <c r="O429" s="1004" cm="1">
        <f t="array" ref="O429">INDEX('Talnagögn | Numerical Data'!$1:$1048576,_xlfn.XMATCH($A429,'Talnagögn | Numerical Data'!$A:$A),_xlfn.XMATCH($A$2,'Talnagögn | Numerical Data'!$1:$1))-INDEX('Talnagögn | Numerical Data'!$1:$1048576,_xlfn.XMATCH($A429,'Talnagögn | Numerical Data'!$A:$A),_xlfn.XMATCH($B$2,'Talnagögn | Numerical Data'!$1:$1))</f>
        <v>-82.117782758197791</v>
      </c>
      <c r="P429" s="1005"/>
      <c r="Q429" s="292" cm="1">
        <f t="array" ref="Q429">INDEX('Talnagögn | Numerical Data'!$1:$1048576,_xlfn.XMATCH($A429,'Talnagögn | Numerical Data'!$A:$A),_xlfn.XMATCH($A$2,'Talnagögn | Numerical Data'!$1:$1))/INDEX('Talnagögn | Numerical Data'!$1:$1048576,_xlfn.XMATCH($A429,'Talnagögn | Numerical Data'!$A:$A),_xlfn.XMATCH($B$2,'Talnagögn | Numerical Data'!$1:$1))-1</f>
        <v>-0.21690489553753511</v>
      </c>
      <c r="R429" s="989" cm="1">
        <f t="array" ref="R429">INDEX('Talnagögn | Numerical Data'!$1:$1048576,_xlfn.XMATCH($B429,'Talnagögn | Numerical Data'!$B:$B),_xlfn.XMATCH($B$6,'Talnagögn | Numerical Data'!$1:$1))-INDEX('Talnagögn | Numerical Data'!$1:$1048576,_xlfn.XMATCH($A429,'Talnagögn | Numerical Data'!$A:$A),_xlfn.XMATCH($B$2,'Talnagögn | Numerical Data'!$1:$1))</f>
        <v>-144.1360197891955</v>
      </c>
      <c r="S429" s="989"/>
      <c r="T429" s="292" cm="1">
        <f t="array" ref="T429">INDEX('Talnagögn | Numerical Data'!$1:$1048576,_xlfn.XMATCH($B429,'Talnagögn | Numerical Data'!$B:$B),_xlfn.XMATCH($B$6,'Talnagögn | Numerical Data'!$1:$1))/INDEX('Talnagögn | Numerical Data'!$1:$1048576,_xlfn.XMATCH($A429,'Talnagögn | Numerical Data'!$A:$A),_xlfn.XMATCH($B$2,'Talnagögn | Numerical Data'!$1:$1))-1</f>
        <v>-0.38071909963314843</v>
      </c>
      <c r="U429" s="989" cm="1">
        <f t="array" ref="U429">INDEX('Talnagögn | Numerical Data'!$1:$1048576,_xlfn.XMATCH($B429,'Talnagögn | Numerical Data'!$B:$B),_xlfn.XMATCH($B$5,'Talnagögn | Numerical Data'!$1:$1))-INDEX('Talnagögn | Numerical Data'!$1:$1048576,_xlfn.XMATCH($A429,'Talnagögn | Numerical Data'!$A:$A),_xlfn.XMATCH($B$3,'Talnagögn | Numerical Data'!$1:$1))</f>
        <v>-34.364979082113905</v>
      </c>
      <c r="V429" s="989"/>
      <c r="W429" s="292" cm="1">
        <f t="array" ref="W429">INDEX('Talnagögn | Numerical Data'!$1:$1048576,_xlfn.XMATCH($B429,'Talnagögn | Numerical Data'!$B:$B),_xlfn.XMATCH($B$5,'Talnagögn | Numerical Data'!$1:$1))/INDEX('Talnagögn | Numerical Data'!$1:$1048576,_xlfn.XMATCH($A429,'Talnagögn | Numerical Data'!$A:$A),_xlfn.XMATCH($B$3,'Talnagögn | Numerical Data'!$1:$1))-1</f>
        <v>-0.10874694592919587</v>
      </c>
      <c r="X429" s="999" cm="1">
        <f t="array" ref="X429">INDEX('Talnagögn | Numerical Data'!$1:$1048576,_xlfn.XMATCH($C429,'Talnagögn | Numerical Data'!$B:$B),_xlfn.XMATCH($B$6,'Talnagögn | Numerical Data'!$1:$1))-INDEX('Talnagögn | Numerical Data'!$1:$1048576,_xlfn.XMATCH($A429,'Talnagögn | Numerical Data'!$A:$A),_xlfn.XMATCH($B$2,'Talnagögn | Numerical Data'!$1:$1))</f>
        <v>-144.1360197891955</v>
      </c>
      <c r="Y429" s="999"/>
      <c r="Z429" s="622" cm="1">
        <f t="array" ref="Z429">INDEX('Talnagögn | Numerical Data'!$1:$1048576,_xlfn.XMATCH($C429,'Talnagögn | Numerical Data'!$B:$B),_xlfn.XMATCH($B$6,'Talnagögn | Numerical Data'!$1:$1))/INDEX('Talnagögn | Numerical Data'!$1:$1048576,_xlfn.XMATCH($A429,'Talnagögn | Numerical Data'!$A:$A),_xlfn.XMATCH($B$2,'Talnagögn | Numerical Data'!$1:$1))-1</f>
        <v>-0.38071909963314843</v>
      </c>
      <c r="AA429" s="999" cm="1">
        <f t="array" ref="AA429">INDEX('Talnagögn | Numerical Data'!$1:$1048576,_xlfn.XMATCH($C429,'Talnagögn | Numerical Data'!$B:$B),_xlfn.XMATCH($B$5,'Talnagögn | Numerical Data'!$1:$1))-INDEX('Talnagögn | Numerical Data'!$1:$1048576,_xlfn.XMATCH($A429,'Talnagögn | Numerical Data'!$A:$A),_xlfn.XMATCH($B$3,'Talnagögn | Numerical Data'!$1:$1))</f>
        <v>-34.364979082113905</v>
      </c>
      <c r="AB429" s="999"/>
      <c r="AC429" s="624" cm="1">
        <f t="array" ref="AC429">INDEX('Talnagögn | Numerical Data'!$1:$1048576,_xlfn.XMATCH($C429,'Talnagögn | Numerical Data'!$B:$B),_xlfn.XMATCH($B$5,'Talnagögn | Numerical Data'!$1:$1))/INDEX('Talnagögn | Numerical Data'!$1:$1048576,_xlfn.XMATCH($A429,'Talnagögn | Numerical Data'!$A:$A),_xlfn.XMATCH($B$3,'Talnagögn | Numerical Data'!$1:$1))-1</f>
        <v>-0.10874694592919587</v>
      </c>
      <c r="AD429" s="631"/>
      <c r="AG429" s="387" t="str">
        <f>'Talnagögn | Numerical Data'!$E154</f>
        <v>Enteric Fermentation</v>
      </c>
      <c r="AH429" s="991" cm="1">
        <f t="array" ref="AH429">INDEX('Talnagögn | Numerical Data'!$1:$1048576,_xlfn.XMATCH($A429,'Talnagögn | Numerical Data'!$A:$A),_xlfn.XMATCH($A$2,'Talnagögn | Numerical Data'!$1:$1))</f>
        <v>296.47110318968726</v>
      </c>
      <c r="AI429" s="991"/>
      <c r="AJ429" s="292">
        <f>$F$429/$F$433</f>
        <v>0.428191066840521</v>
      </c>
      <c r="AK429" s="1045" cm="1">
        <f t="array" ref="AK429">INDEX('Talnagögn | Numerical Data'!$1:$1048576,_xlfn.XMATCH($A429,'Talnagögn | Numerical Data'!$A:$A),_xlfn.XMATCH($A$2,'Talnagögn | Numerical Data'!$1:$1))-INDEX('Talnagögn | Numerical Data'!$1:$1048576,_xlfn.XMATCH($A429,'Talnagögn | Numerical Data'!$A:$A),_xlfn.XMATCH($B$4,'Talnagögn | Numerical Data'!$1:$1))</f>
        <v>-7.514753210909987</v>
      </c>
      <c r="AL429" s="1046"/>
      <c r="AM429" s="290" cm="1">
        <f t="array" ref="AM429">INDEX('Talnagögn | Numerical Data'!$1:$1048576,_xlfn.XMATCH($A429,'Talnagögn | Numerical Data'!$A:$A),_xlfn.XMATCH($A$2,'Talnagögn | Numerical Data'!$1:$1))/INDEX('Talnagögn | Numerical Data'!$1:$1048576,_xlfn.XMATCH($A429,'Talnagögn | Numerical Data'!$A:$A),_xlfn.XMATCH($B$4,'Talnagögn | Numerical Data'!$1:$1))-1</f>
        <v>-2.4720733062682076E-2</v>
      </c>
      <c r="AN429" s="1004" cm="1">
        <f t="array" ref="AN429">INDEX('Talnagögn | Numerical Data'!$1:$1048576,_xlfn.XMATCH($A429,'Talnagögn | Numerical Data'!$A:$A),_xlfn.XMATCH($A$2,'Talnagögn | Numerical Data'!$1:$1))-INDEX('Talnagögn | Numerical Data'!$1:$1048576,_xlfn.XMATCH($A429,'Talnagögn | Numerical Data'!$A:$A),_xlfn.XMATCH($B$3,'Talnagögn | Numerical Data'!$1:$1))</f>
        <v>-19.53757906322511</v>
      </c>
      <c r="AO429" s="1005"/>
      <c r="AP429" s="290" cm="1">
        <f t="array" ref="AP429">INDEX('Talnagögn | Numerical Data'!$1:$1048576,_xlfn.XMATCH($A429,'Talnagögn | Numerical Data'!$A:$A),_xlfn.XMATCH($A$2,'Talnagögn | Numerical Data'!$1:$1))/INDEX('Talnagögn | Numerical Data'!$1:$1048576,_xlfn.XMATCH($A429,'Talnagögn | Numerical Data'!$A:$A),_xlfn.XMATCH($B$3,'Talnagögn | Numerical Data'!$1:$1))-1</f>
        <v>-6.1826083144097099E-2</v>
      </c>
      <c r="AQ429" s="1004" cm="1">
        <f t="array" ref="AQ429">INDEX('Talnagögn | Numerical Data'!$1:$1048576,_xlfn.XMATCH($A429,'Talnagögn | Numerical Data'!$A:$A),_xlfn.XMATCH($A$2,'Talnagögn | Numerical Data'!$1:$1))-INDEX('Talnagögn | Numerical Data'!$1:$1048576,_xlfn.XMATCH($A429,'Talnagögn | Numerical Data'!$A:$A),_xlfn.XMATCH($B$2,'Talnagögn | Numerical Data'!$1:$1))</f>
        <v>-82.117782758197791</v>
      </c>
      <c r="AR429" s="1005"/>
      <c r="AS429" s="292" cm="1">
        <f t="array" ref="AS429">INDEX('Talnagögn | Numerical Data'!$1:$1048576,_xlfn.XMATCH($A429,'Talnagögn | Numerical Data'!$A:$A),_xlfn.XMATCH($A$2,'Talnagögn | Numerical Data'!$1:$1))/INDEX('Talnagögn | Numerical Data'!$1:$1048576,_xlfn.XMATCH($A429,'Talnagögn | Numerical Data'!$A:$A),_xlfn.XMATCH($B$2,'Talnagögn | Numerical Data'!$1:$1))-1</f>
        <v>-0.21690489553753511</v>
      </c>
      <c r="AT429" s="989" cm="1">
        <f t="array" ref="AT429">INDEX('Talnagögn | Numerical Data'!$1:$1048576,_xlfn.XMATCH($B429,'Talnagögn | Numerical Data'!$B:$B),_xlfn.XMATCH($B$6,'Talnagögn | Numerical Data'!$1:$1))-INDEX('Talnagögn | Numerical Data'!$1:$1048576,_xlfn.XMATCH($A429,'Talnagögn | Numerical Data'!$A:$A),_xlfn.XMATCH($B$2,'Talnagögn | Numerical Data'!$1:$1))</f>
        <v>-144.1360197891955</v>
      </c>
      <c r="AU429" s="989"/>
      <c r="AV429" s="292" cm="1">
        <f t="array" ref="AV429">INDEX('Talnagögn | Numerical Data'!$1:$1048576,_xlfn.XMATCH($B429,'Talnagögn | Numerical Data'!$B:$B),_xlfn.XMATCH($B$6,'Talnagögn | Numerical Data'!$1:$1))/INDEX('Talnagögn | Numerical Data'!$1:$1048576,_xlfn.XMATCH($A429,'Talnagögn | Numerical Data'!$A:$A),_xlfn.XMATCH($B$2,'Talnagögn | Numerical Data'!$1:$1))-1</f>
        <v>-0.38071909963314843</v>
      </c>
      <c r="AW429" s="989" cm="1">
        <f t="array" ref="AW429">INDEX('Talnagögn | Numerical Data'!$1:$1048576,_xlfn.XMATCH($B429,'Talnagögn | Numerical Data'!$B:$B),_xlfn.XMATCH($B$5,'Talnagögn | Numerical Data'!$1:$1))-INDEX('Talnagögn | Numerical Data'!$1:$1048576,_xlfn.XMATCH($A429,'Talnagögn | Numerical Data'!$A:$A),_xlfn.XMATCH($B$3,'Talnagögn | Numerical Data'!$1:$1))</f>
        <v>-34.364979082113905</v>
      </c>
      <c r="AX429" s="989"/>
      <c r="AY429" s="292" cm="1">
        <f t="array" ref="AY429">INDEX('Talnagögn | Numerical Data'!$1:$1048576,_xlfn.XMATCH($B429,'Talnagögn | Numerical Data'!$B:$B),_xlfn.XMATCH($B$5,'Talnagögn | Numerical Data'!$1:$1))/INDEX('Talnagögn | Numerical Data'!$1:$1048576,_xlfn.XMATCH($A429,'Talnagögn | Numerical Data'!$A:$A),_xlfn.XMATCH($B$3,'Talnagögn | Numerical Data'!$1:$1))-1</f>
        <v>-0.10874694592919587</v>
      </c>
      <c r="AZ429" s="999" cm="1">
        <f t="array" ref="AZ429">INDEX('Talnagögn | Numerical Data'!$1:$1048576,_xlfn.XMATCH($C429,'Talnagögn | Numerical Data'!$B:$B),_xlfn.XMATCH($B$6,'Talnagögn | Numerical Data'!$1:$1))-INDEX('Talnagögn | Numerical Data'!$1:$1048576,_xlfn.XMATCH($A429,'Talnagögn | Numerical Data'!$A:$A),_xlfn.XMATCH($B$2,'Talnagögn | Numerical Data'!$1:$1))</f>
        <v>-144.1360197891955</v>
      </c>
      <c r="BA429" s="999"/>
      <c r="BB429" s="622" cm="1">
        <f t="array" ref="BB429">INDEX('Talnagögn | Numerical Data'!$1:$1048576,_xlfn.XMATCH($C429,'Talnagögn | Numerical Data'!$B:$B),_xlfn.XMATCH($B$6,'Talnagögn | Numerical Data'!$1:$1))/INDEX('Talnagögn | Numerical Data'!$1:$1048576,_xlfn.XMATCH($A429,'Talnagögn | Numerical Data'!$A:$A),_xlfn.XMATCH($B$2,'Talnagögn | Numerical Data'!$1:$1))-1</f>
        <v>-0.38071909963314843</v>
      </c>
      <c r="BC429" s="999" cm="1">
        <f t="array" ref="BC429">INDEX('Talnagögn | Numerical Data'!$1:$1048576,_xlfn.XMATCH($C429,'Talnagögn | Numerical Data'!$B:$B),_xlfn.XMATCH($B$5,'Talnagögn | Numerical Data'!$1:$1))-INDEX('Talnagögn | Numerical Data'!$1:$1048576,_xlfn.XMATCH($A429,'Talnagögn | Numerical Data'!$A:$A),_xlfn.XMATCH($B$3,'Talnagögn | Numerical Data'!$1:$1))</f>
        <v>-34.364979082113905</v>
      </c>
      <c r="BD429" s="999"/>
      <c r="BE429" s="624" cm="1">
        <f t="array" ref="BE429">INDEX('Talnagögn | Numerical Data'!$1:$1048576,_xlfn.XMATCH($C429,'Talnagögn | Numerical Data'!$B:$B),_xlfn.XMATCH($B$5,'Talnagögn | Numerical Data'!$1:$1))/INDEX('Talnagögn | Numerical Data'!$1:$1048576,_xlfn.XMATCH($A429,'Talnagögn | Numerical Data'!$A:$A),_xlfn.XMATCH($B$3,'Talnagögn | Numerical Data'!$1:$1))-1</f>
        <v>-0.10874694592919587</v>
      </c>
    </row>
    <row r="430" spans="1:57" s="42" customFormat="1" ht="21" customHeight="1" x14ac:dyDescent="0.4">
      <c r="A430" s="51" t="s">
        <v>63</v>
      </c>
      <c r="B430" s="51" t="s">
        <v>382</v>
      </c>
      <c r="C430" s="51" t="s">
        <v>386</v>
      </c>
      <c r="D430" s="337" t="s">
        <v>48</v>
      </c>
      <c r="E430" s="387" t="str">
        <f>'Talnagögn | Numerical Data'!$D$155</f>
        <v>Meðhöndlun húsdýraáburðar</v>
      </c>
      <c r="F430" s="1004" cm="1">
        <f t="array" ref="F430">INDEX('Talnagögn | Numerical Data'!$1:$1048576,_xlfn.XMATCH($A430,'Talnagögn | Numerical Data'!$A:$A),_xlfn.XMATCH($A$2,'Talnagögn | Numerical Data'!$1:$1))</f>
        <v>71.397158995172589</v>
      </c>
      <c r="G430" s="1005"/>
      <c r="H430" s="292">
        <f>$F$430/$F$433</f>
        <v>0.10311839956950208</v>
      </c>
      <c r="I430" s="1045" cm="1">
        <f t="array" ref="I430">INDEX('Talnagögn | Numerical Data'!$1:$1048576,_xlfn.XMATCH($A430,'Talnagögn | Numerical Data'!$A:$A),_xlfn.XMATCH($A$2,'Talnagögn | Numerical Data'!$1:$1))-INDEX('Talnagögn | Numerical Data'!$1:$1048576,_xlfn.XMATCH($A430,'Talnagögn | Numerical Data'!$A:$A),_xlfn.XMATCH($B$4,'Talnagögn | Numerical Data'!$1:$1))</f>
        <v>-1.4738037130789508</v>
      </c>
      <c r="J430" s="1046"/>
      <c r="K430" s="290" cm="1">
        <f t="array" ref="K430">INDEX('Talnagögn | Numerical Data'!$1:$1048576,_xlfn.XMATCH($A430,'Talnagögn | Numerical Data'!$A:$A),_xlfn.XMATCH($A$2,'Talnagögn | Numerical Data'!$1:$1))/INDEX('Talnagögn | Numerical Data'!$1:$1048576,_xlfn.XMATCH($A430,'Talnagögn | Numerical Data'!$A:$A),_xlfn.XMATCH($B$4,'Talnagögn | Numerical Data'!$1:$1))-1</f>
        <v>-2.0224842081193795E-2</v>
      </c>
      <c r="L430" s="1045" cm="1">
        <f t="array" ref="L430">INDEX('Talnagögn | Numerical Data'!$1:$1048576,_xlfn.XMATCH($A430,'Talnagögn | Numerical Data'!$A:$A),_xlfn.XMATCH($A$2,'Talnagögn | Numerical Data'!$1:$1))-INDEX('Talnagögn | Numerical Data'!$1:$1048576,_xlfn.XMATCH($A430,'Talnagögn | Numerical Data'!$A:$A),_xlfn.XMATCH($B$3,'Talnagögn | Numerical Data'!$1:$1))</f>
        <v>-4.0254201324080867</v>
      </c>
      <c r="M430" s="1046"/>
      <c r="N430" s="290" cm="1">
        <f t="array" ref="N430">INDEX('Talnagögn | Numerical Data'!$1:$1048576,_xlfn.XMATCH($A430,'Talnagögn | Numerical Data'!$A:$A),_xlfn.XMATCH($A$2,'Talnagögn | Numerical Data'!$1:$1))/INDEX('Talnagögn | Numerical Data'!$1:$1048576,_xlfn.XMATCH($A430,'Talnagögn | Numerical Data'!$A:$A),_xlfn.XMATCH($B$3,'Talnagögn | Numerical Data'!$1:$1))-1</f>
        <v>-5.3371552378219667E-2</v>
      </c>
      <c r="O430" s="1004" cm="1">
        <f t="array" ref="O430">INDEX('Talnagögn | Numerical Data'!$1:$1048576,_xlfn.XMATCH($A430,'Talnagögn | Numerical Data'!$A:$A),_xlfn.XMATCH($A$2,'Talnagögn | Numerical Data'!$1:$1))-INDEX('Talnagögn | Numerical Data'!$1:$1048576,_xlfn.XMATCH($A430,'Talnagögn | Numerical Data'!$A:$A),_xlfn.XMATCH($B$2,'Talnagögn | Numerical Data'!$1:$1))</f>
        <v>-21.670399288768039</v>
      </c>
      <c r="P430" s="1005"/>
      <c r="Q430" s="287" cm="1">
        <f t="array" ref="Q430">INDEX('Talnagögn | Numerical Data'!$1:$1048576,_xlfn.XMATCH($A430,'Talnagögn | Numerical Data'!$A:$A),_xlfn.XMATCH($A$2,'Talnagögn | Numerical Data'!$1:$1))/INDEX('Talnagögn | Numerical Data'!$1:$1048576,_xlfn.XMATCH($A430,'Talnagögn | Numerical Data'!$A:$A),_xlfn.XMATCH($B$2,'Talnagögn | Numerical Data'!$1:$1))-1</f>
        <v>-0.23284589913333309</v>
      </c>
      <c r="R430" s="1004" cm="1">
        <f t="array" ref="R430">INDEX('Talnagögn | Numerical Data'!$1:$1048576,_xlfn.XMATCH($B430,'Talnagögn | Numerical Data'!$B:$B),_xlfn.XMATCH($B$6,'Talnagögn | Numerical Data'!$1:$1))-INDEX('Talnagögn | Numerical Data'!$1:$1048576,_xlfn.XMATCH($A430,'Talnagögn | Numerical Data'!$A:$A),_xlfn.XMATCH($B$2,'Talnagögn | Numerical Data'!$1:$1))</f>
        <v>-41.788765516391535</v>
      </c>
      <c r="S430" s="1005"/>
      <c r="T430" s="292" cm="1">
        <f t="array" ref="T430">INDEX('Talnagögn | Numerical Data'!$1:$1048576,_xlfn.XMATCH($B430,'Talnagögn | Numerical Data'!$B:$B),_xlfn.XMATCH($B$6,'Talnagögn | Numerical Data'!$1:$1))/INDEX('Talnagögn | Numerical Data'!$1:$1048576,_xlfn.XMATCH($A430,'Talnagögn | Numerical Data'!$A:$A),_xlfn.XMATCH($B$2,'Talnagögn | Numerical Data'!$1:$1))-1</f>
        <v>-0.44901538502705551</v>
      </c>
      <c r="U430" s="1045" cm="1">
        <f t="array" ref="U430">INDEX('Talnagögn | Numerical Data'!$1:$1048576,_xlfn.XMATCH($B430,'Talnagögn | Numerical Data'!$B:$B),_xlfn.XMATCH($B$5,'Talnagögn | Numerical Data'!$1:$1))-INDEX('Talnagögn | Numerical Data'!$1:$1048576,_xlfn.XMATCH($A430,'Talnagögn | Numerical Data'!$A:$A),_xlfn.XMATCH($B$3,'Talnagögn | Numerical Data'!$1:$1))</f>
        <v>-9.5933756517187163</v>
      </c>
      <c r="V430" s="1046"/>
      <c r="W430" s="292" cm="1">
        <f t="array" ref="W430">INDEX('Talnagögn | Numerical Data'!$1:$1048576,_xlfn.XMATCH($B430,'Talnagögn | Numerical Data'!$B:$B),_xlfn.XMATCH($B$5,'Talnagögn | Numerical Data'!$1:$1))/INDEX('Talnagögn | Numerical Data'!$1:$1048576,_xlfn.XMATCH($A430,'Talnagögn | Numerical Data'!$A:$A),_xlfn.XMATCH($B$3,'Talnagögn | Numerical Data'!$1:$1))-1</f>
        <v>-0.1271950092755525</v>
      </c>
      <c r="X430" s="998" cm="1">
        <f t="array" ref="X430">INDEX('Talnagögn | Numerical Data'!$1:$1048576,_xlfn.XMATCH($C430,'Talnagögn | Numerical Data'!$B:$B),_xlfn.XMATCH($B$6,'Talnagögn | Numerical Data'!$1:$1))-INDEX('Talnagögn | Numerical Data'!$1:$1048576,_xlfn.XMATCH($A430,'Talnagögn | Numerical Data'!$A:$A),_xlfn.XMATCH($B$2,'Talnagögn | Numerical Data'!$1:$1))</f>
        <v>-41.788765516391535</v>
      </c>
      <c r="Y430" s="999"/>
      <c r="Z430" s="622" cm="1">
        <f t="array" ref="Z430">INDEX('Talnagögn | Numerical Data'!$1:$1048576,_xlfn.XMATCH($C430,'Talnagögn | Numerical Data'!$B:$B),_xlfn.XMATCH($B$6,'Talnagögn | Numerical Data'!$1:$1))/INDEX('Talnagögn | Numerical Data'!$1:$1048576,_xlfn.XMATCH($A430,'Talnagögn | Numerical Data'!$A:$A),_xlfn.XMATCH($B$2,'Talnagögn | Numerical Data'!$1:$1))-1</f>
        <v>-0.44901538502705551</v>
      </c>
      <c r="AA430" s="998" cm="1">
        <f t="array" ref="AA430">INDEX('Talnagögn | Numerical Data'!$1:$1048576,_xlfn.XMATCH($C430,'Talnagögn | Numerical Data'!$B:$B),_xlfn.XMATCH($B$5,'Talnagögn | Numerical Data'!$1:$1))-INDEX('Talnagögn | Numerical Data'!$1:$1048576,_xlfn.XMATCH($A430,'Talnagögn | Numerical Data'!$A:$A),_xlfn.XMATCH($B$3,'Talnagögn | Numerical Data'!$1:$1))</f>
        <v>-9.5933756517187163</v>
      </c>
      <c r="AB430" s="999"/>
      <c r="AC430" s="624" cm="1">
        <f t="array" ref="AC430">INDEX('Talnagögn | Numerical Data'!$1:$1048576,_xlfn.XMATCH($C430,'Talnagögn | Numerical Data'!$B:$B),_xlfn.XMATCH($B$5,'Talnagögn | Numerical Data'!$1:$1))/INDEX('Talnagögn | Numerical Data'!$1:$1048576,_xlfn.XMATCH($A430,'Talnagögn | Numerical Data'!$A:$A),_xlfn.XMATCH($B$3,'Talnagögn | Numerical Data'!$1:$1))-1</f>
        <v>-0.1271950092755525</v>
      </c>
      <c r="AD430" s="631"/>
      <c r="AG430" s="285" t="str">
        <f>'Talnagögn | Numerical Data'!$E155</f>
        <v>Manure Management</v>
      </c>
      <c r="AH430" s="1004" cm="1">
        <f t="array" ref="AH430">INDEX('Talnagögn | Numerical Data'!$1:$1048576,_xlfn.XMATCH($A430,'Talnagögn | Numerical Data'!$A:$A),_xlfn.XMATCH($A$2,'Talnagögn | Numerical Data'!$1:$1))</f>
        <v>71.397158995172589</v>
      </c>
      <c r="AI430" s="1005"/>
      <c r="AJ430" s="292">
        <f>$F$430/$F$433</f>
        <v>0.10311839956950208</v>
      </c>
      <c r="AK430" s="1045" cm="1">
        <f t="array" ref="AK430">INDEX('Talnagögn | Numerical Data'!$1:$1048576,_xlfn.XMATCH($A430,'Talnagögn | Numerical Data'!$A:$A),_xlfn.XMATCH($A$2,'Talnagögn | Numerical Data'!$1:$1))-INDEX('Talnagögn | Numerical Data'!$1:$1048576,_xlfn.XMATCH($A430,'Talnagögn | Numerical Data'!$A:$A),_xlfn.XMATCH($B$4,'Talnagögn | Numerical Data'!$1:$1))</f>
        <v>-1.4738037130789508</v>
      </c>
      <c r="AL430" s="1046"/>
      <c r="AM430" s="290" cm="1">
        <f t="array" ref="AM430">INDEX('Talnagögn | Numerical Data'!$1:$1048576,_xlfn.XMATCH($A430,'Talnagögn | Numerical Data'!$A:$A),_xlfn.XMATCH($A$2,'Talnagögn | Numerical Data'!$1:$1))/INDEX('Talnagögn | Numerical Data'!$1:$1048576,_xlfn.XMATCH($A430,'Talnagögn | Numerical Data'!$A:$A),_xlfn.XMATCH($B$4,'Talnagögn | Numerical Data'!$1:$1))-1</f>
        <v>-2.0224842081193795E-2</v>
      </c>
      <c r="AN430" s="1045" cm="1">
        <f t="array" ref="AN430">INDEX('Talnagögn | Numerical Data'!$1:$1048576,_xlfn.XMATCH($A430,'Talnagögn | Numerical Data'!$A:$A),_xlfn.XMATCH($A$2,'Talnagögn | Numerical Data'!$1:$1))-INDEX('Talnagögn | Numerical Data'!$1:$1048576,_xlfn.XMATCH($A430,'Talnagögn | Numerical Data'!$A:$A),_xlfn.XMATCH($B$3,'Talnagögn | Numerical Data'!$1:$1))</f>
        <v>-4.0254201324080867</v>
      </c>
      <c r="AO430" s="1046"/>
      <c r="AP430" s="290" cm="1">
        <f t="array" ref="AP430">INDEX('Talnagögn | Numerical Data'!$1:$1048576,_xlfn.XMATCH($A430,'Talnagögn | Numerical Data'!$A:$A),_xlfn.XMATCH($A$2,'Talnagögn | Numerical Data'!$1:$1))/INDEX('Talnagögn | Numerical Data'!$1:$1048576,_xlfn.XMATCH($A430,'Talnagögn | Numerical Data'!$A:$A),_xlfn.XMATCH($B$3,'Talnagögn | Numerical Data'!$1:$1))-1</f>
        <v>-5.3371552378219667E-2</v>
      </c>
      <c r="AQ430" s="1004" cm="1">
        <f t="array" ref="AQ430">INDEX('Talnagögn | Numerical Data'!$1:$1048576,_xlfn.XMATCH($A430,'Talnagögn | Numerical Data'!$A:$A),_xlfn.XMATCH($A$2,'Talnagögn | Numerical Data'!$1:$1))-INDEX('Talnagögn | Numerical Data'!$1:$1048576,_xlfn.XMATCH($A430,'Talnagögn | Numerical Data'!$A:$A),_xlfn.XMATCH($B$2,'Talnagögn | Numerical Data'!$1:$1))</f>
        <v>-21.670399288768039</v>
      </c>
      <c r="AR430" s="1005"/>
      <c r="AS430" s="287" cm="1">
        <f t="array" ref="AS430">INDEX('Talnagögn | Numerical Data'!$1:$1048576,_xlfn.XMATCH($A430,'Talnagögn | Numerical Data'!$A:$A),_xlfn.XMATCH($A$2,'Talnagögn | Numerical Data'!$1:$1))/INDEX('Talnagögn | Numerical Data'!$1:$1048576,_xlfn.XMATCH($A430,'Talnagögn | Numerical Data'!$A:$A),_xlfn.XMATCH($B$2,'Talnagögn | Numerical Data'!$1:$1))-1</f>
        <v>-0.23284589913333309</v>
      </c>
      <c r="AT430" s="1004" cm="1">
        <f t="array" ref="AT430">INDEX('Talnagögn | Numerical Data'!$1:$1048576,_xlfn.XMATCH($B430,'Talnagögn | Numerical Data'!$B:$B),_xlfn.XMATCH($B$6,'Talnagögn | Numerical Data'!$1:$1))-INDEX('Talnagögn | Numerical Data'!$1:$1048576,_xlfn.XMATCH($A430,'Talnagögn | Numerical Data'!$A:$A),_xlfn.XMATCH($B$2,'Talnagögn | Numerical Data'!$1:$1))</f>
        <v>-41.788765516391535</v>
      </c>
      <c r="AU430" s="1005"/>
      <c r="AV430" s="292" cm="1">
        <f t="array" ref="AV430">INDEX('Talnagögn | Numerical Data'!$1:$1048576,_xlfn.XMATCH($B430,'Talnagögn | Numerical Data'!$B:$B),_xlfn.XMATCH($B$6,'Talnagögn | Numerical Data'!$1:$1))/INDEX('Talnagögn | Numerical Data'!$1:$1048576,_xlfn.XMATCH($A430,'Talnagögn | Numerical Data'!$A:$A),_xlfn.XMATCH($B$2,'Talnagögn | Numerical Data'!$1:$1))-1</f>
        <v>-0.44901538502705551</v>
      </c>
      <c r="AW430" s="1045" cm="1">
        <f t="array" ref="AW430">INDEX('Talnagögn | Numerical Data'!$1:$1048576,_xlfn.XMATCH($B430,'Talnagögn | Numerical Data'!$B:$B),_xlfn.XMATCH($B$5,'Talnagögn | Numerical Data'!$1:$1))-INDEX('Talnagögn | Numerical Data'!$1:$1048576,_xlfn.XMATCH($A430,'Talnagögn | Numerical Data'!$A:$A),_xlfn.XMATCH($B$3,'Talnagögn | Numerical Data'!$1:$1))</f>
        <v>-9.5933756517187163</v>
      </c>
      <c r="AX430" s="1046"/>
      <c r="AY430" s="292" cm="1">
        <f t="array" ref="AY430">INDEX('Talnagögn | Numerical Data'!$1:$1048576,_xlfn.XMATCH($B430,'Talnagögn | Numerical Data'!$B:$B),_xlfn.XMATCH($B$5,'Talnagögn | Numerical Data'!$1:$1))/INDEX('Talnagögn | Numerical Data'!$1:$1048576,_xlfn.XMATCH($A430,'Talnagögn | Numerical Data'!$A:$A),_xlfn.XMATCH($B$3,'Talnagögn | Numerical Data'!$1:$1))-1</f>
        <v>-0.1271950092755525</v>
      </c>
      <c r="AZ430" s="998" cm="1">
        <f t="array" ref="AZ430">INDEX('Talnagögn | Numerical Data'!$1:$1048576,_xlfn.XMATCH($C430,'Talnagögn | Numerical Data'!$B:$B),_xlfn.XMATCH($B$6,'Talnagögn | Numerical Data'!$1:$1))-INDEX('Talnagögn | Numerical Data'!$1:$1048576,_xlfn.XMATCH($A430,'Talnagögn | Numerical Data'!$A:$A),_xlfn.XMATCH($B$2,'Talnagögn | Numerical Data'!$1:$1))</f>
        <v>-41.788765516391535</v>
      </c>
      <c r="BA430" s="999"/>
      <c r="BB430" s="622" cm="1">
        <f t="array" ref="BB430">INDEX('Talnagögn | Numerical Data'!$1:$1048576,_xlfn.XMATCH($C430,'Talnagögn | Numerical Data'!$B:$B),_xlfn.XMATCH($B$6,'Talnagögn | Numerical Data'!$1:$1))/INDEX('Talnagögn | Numerical Data'!$1:$1048576,_xlfn.XMATCH($A430,'Talnagögn | Numerical Data'!$A:$A),_xlfn.XMATCH($B$2,'Talnagögn | Numerical Data'!$1:$1))-1</f>
        <v>-0.44901538502705551</v>
      </c>
      <c r="BC430" s="998" cm="1">
        <f t="array" ref="BC430">INDEX('Talnagögn | Numerical Data'!$1:$1048576,_xlfn.XMATCH($C430,'Talnagögn | Numerical Data'!$B:$B),_xlfn.XMATCH($B$5,'Talnagögn | Numerical Data'!$1:$1))-INDEX('Talnagögn | Numerical Data'!$1:$1048576,_xlfn.XMATCH($A430,'Talnagögn | Numerical Data'!$A:$A),_xlfn.XMATCH($B$3,'Talnagögn | Numerical Data'!$1:$1))</f>
        <v>-9.5933756517187163</v>
      </c>
      <c r="BD430" s="999"/>
      <c r="BE430" s="624" cm="1">
        <f t="array" ref="BE430">INDEX('Talnagögn | Numerical Data'!$1:$1048576,_xlfn.XMATCH($C430,'Talnagögn | Numerical Data'!$B:$B),_xlfn.XMATCH($B$5,'Talnagögn | Numerical Data'!$1:$1))/INDEX('Talnagögn | Numerical Data'!$1:$1048576,_xlfn.XMATCH($A430,'Talnagögn | Numerical Data'!$A:$A),_xlfn.XMATCH($B$3,'Talnagögn | Numerical Data'!$1:$1))-1</f>
        <v>-0.1271950092755525</v>
      </c>
    </row>
    <row r="431" spans="1:57" s="42" customFormat="1" ht="21" customHeight="1" x14ac:dyDescent="0.4">
      <c r="A431" s="51" t="s">
        <v>64</v>
      </c>
      <c r="B431" s="51" t="s">
        <v>383</v>
      </c>
      <c r="C431" s="51" t="s">
        <v>387</v>
      </c>
      <c r="D431" s="337" t="s">
        <v>48</v>
      </c>
      <c r="E431" s="387" t="str">
        <f>'Talnagögn | Numerical Data'!$D$156</f>
        <v>Nytjajarðvegur</v>
      </c>
      <c r="F431" s="1004" cm="1">
        <f t="array" ref="F431">INDEX('Talnagögn | Numerical Data'!$1:$1048576,_xlfn.XMATCH($A431,'Talnagögn | Numerical Data'!$A:$A),_xlfn.XMATCH($A$2,'Talnagögn | Numerical Data'!$1:$1))</f>
        <v>316.63316748708968</v>
      </c>
      <c r="G431" s="1005"/>
      <c r="H431" s="292">
        <f>$F$431/$F$433</f>
        <v>0.45731099026080879</v>
      </c>
      <c r="I431" s="1004" cm="1">
        <f t="array" ref="I431">INDEX('Talnagögn | Numerical Data'!$1:$1048576,_xlfn.XMATCH($A431,'Talnagögn | Numerical Data'!$A:$A),_xlfn.XMATCH($A$2,'Talnagögn | Numerical Data'!$1:$1))-INDEX('Talnagögn | Numerical Data'!$1:$1048576,_xlfn.XMATCH($A431,'Talnagögn | Numerical Data'!$A:$A),_xlfn.XMATCH($B$4,'Talnagögn | Numerical Data'!$1:$1))</f>
        <v>-12.493709143437002</v>
      </c>
      <c r="J431" s="1005"/>
      <c r="K431" s="290" cm="1">
        <f t="array" ref="K431">INDEX('Talnagögn | Numerical Data'!$1:$1048576,_xlfn.XMATCH($A431,'Talnagögn | Numerical Data'!$A:$A),_xlfn.XMATCH($A$2,'Talnagögn | Numerical Data'!$1:$1))/INDEX('Talnagögn | Numerical Data'!$1:$1048576,_xlfn.XMATCH($A431,'Talnagögn | Numerical Data'!$A:$A),_xlfn.XMATCH($B$4,'Talnagögn | Numerical Data'!$1:$1))-1</f>
        <v>-3.7960160748167215E-2</v>
      </c>
      <c r="L431" s="1045" cm="1">
        <f t="array" ref="L431">INDEX('Talnagögn | Numerical Data'!$1:$1048576,_xlfn.XMATCH($A431,'Talnagögn | Numerical Data'!$A:$A),_xlfn.XMATCH($A$2,'Talnagögn | Numerical Data'!$1:$1))-INDEX('Talnagögn | Numerical Data'!$1:$1048576,_xlfn.XMATCH($A431,'Talnagögn | Numerical Data'!$A:$A),_xlfn.XMATCH($B$3,'Talnagögn | Numerical Data'!$1:$1))</f>
        <v>1.6889262483141465</v>
      </c>
      <c r="M431" s="1046"/>
      <c r="N431" s="333" cm="1">
        <f t="array" ref="N431">INDEX('Talnagögn | Numerical Data'!$1:$1048576,_xlfn.XMATCH($A431,'Talnagögn | Numerical Data'!$A:$A),_xlfn.XMATCH($A$2,'Talnagögn | Numerical Data'!$1:$1))/INDEX('Talnagögn | Numerical Data'!$1:$1048576,_xlfn.XMATCH($A431,'Talnagögn | Numerical Data'!$A:$A),_xlfn.XMATCH($B$3,'Talnagögn | Numerical Data'!$1:$1))-1</f>
        <v>5.3626198773188971E-3</v>
      </c>
      <c r="O431" s="1004" cm="1">
        <f t="array" ref="O431">INDEX('Talnagögn | Numerical Data'!$1:$1048576,_xlfn.XMATCH($A431,'Talnagögn | Numerical Data'!$A:$A),_xlfn.XMATCH($A$2,'Talnagögn | Numerical Data'!$1:$1))-INDEX('Talnagögn | Numerical Data'!$1:$1048576,_xlfn.XMATCH($A431,'Talnagögn | Numerical Data'!$A:$A),_xlfn.XMATCH($B$2,'Talnagögn | Numerical Data'!$1:$1))</f>
        <v>31.296855739618252</v>
      </c>
      <c r="P431" s="1005"/>
      <c r="Q431" s="287" cm="1">
        <f t="array" ref="Q431">INDEX('Talnagögn | Numerical Data'!$1:$1048576,_xlfn.XMATCH($A431,'Talnagögn | Numerical Data'!$A:$A),_xlfn.XMATCH($A$2,'Talnagögn | Numerical Data'!$1:$1))/INDEX('Talnagögn | Numerical Data'!$1:$1048576,_xlfn.XMATCH($A431,'Talnagögn | Numerical Data'!$A:$A),_xlfn.XMATCH($B$2,'Talnagögn | Numerical Data'!$1:$1))-1</f>
        <v>0.10968409715520755</v>
      </c>
      <c r="R431" s="1004" cm="1">
        <f t="array" ref="R431">INDEX('Talnagögn | Numerical Data'!$1:$1048576,_xlfn.XMATCH($B431,'Talnagögn | Numerical Data'!$B:$B),_xlfn.XMATCH($B$6,'Talnagögn | Numerical Data'!$1:$1))-INDEX('Talnagögn | Numerical Data'!$1:$1048576,_xlfn.XMATCH($A431,'Talnagögn | Numerical Data'!$A:$A),_xlfn.XMATCH($B$2,'Talnagögn | Numerical Data'!$1:$1))</f>
        <v>37.36693292028076</v>
      </c>
      <c r="S431" s="1005"/>
      <c r="T431" s="292" cm="1">
        <f t="array" ref="T431">INDEX('Talnagögn | Numerical Data'!$1:$1048576,_xlfn.XMATCH($B431,'Talnagögn | Numerical Data'!$B:$B),_xlfn.XMATCH($B$6,'Talnagögn | Numerical Data'!$1:$1))/INDEX('Talnagögn | Numerical Data'!$1:$1048576,_xlfn.XMATCH($A431,'Talnagögn | Numerical Data'!$A:$A),_xlfn.XMATCH($B$2,'Talnagögn | Numerical Data'!$1:$1))-1</f>
        <v>0.1309575100744671</v>
      </c>
      <c r="U431" s="1045" cm="1">
        <f t="array" ref="U431">INDEX('Talnagögn | Numerical Data'!$1:$1048576,_xlfn.XMATCH($B431,'Talnagögn | Numerical Data'!$B:$B),_xlfn.XMATCH($B$5,'Talnagögn | Numerical Data'!$1:$1))-INDEX('Talnagögn | Numerical Data'!$1:$1048576,_xlfn.XMATCH($A431,'Talnagögn | Numerical Data'!$A:$A),_xlfn.XMATCH($B$3,'Talnagögn | Numerical Data'!$1:$1))</f>
        <v>6.6315088123878354</v>
      </c>
      <c r="V431" s="1046"/>
      <c r="W431" s="290" cm="1">
        <f t="array" ref="W431">INDEX('Talnagögn | Numerical Data'!$1:$1048576,_xlfn.XMATCH($B431,'Talnagögn | Numerical Data'!$B:$B),_xlfn.XMATCH($B$5,'Talnagögn | Numerical Data'!$1:$1))/INDEX('Talnagögn | Numerical Data'!$1:$1048576,_xlfn.XMATCH($A431,'Talnagögn | Numerical Data'!$A:$A),_xlfn.XMATCH($B$3,'Talnagögn | Numerical Data'!$1:$1))-1</f>
        <v>2.1056136115726432E-2</v>
      </c>
      <c r="X431" s="1004" cm="1">
        <f t="array" ref="X431">INDEX('Talnagögn | Numerical Data'!$1:$1048576,_xlfn.XMATCH($C431,'Talnagögn | Numerical Data'!$B:$B),_xlfn.XMATCH($B$6,'Talnagögn | Numerical Data'!$1:$1))-INDEX('Talnagögn | Numerical Data'!$1:$1048576,_xlfn.XMATCH($A431,'Talnagögn | Numerical Data'!$A:$A),_xlfn.XMATCH($B$2,'Talnagögn | Numerical Data'!$1:$1))</f>
        <v>24.148513831133357</v>
      </c>
      <c r="Y431" s="1005"/>
      <c r="Z431" s="290" cm="1">
        <f t="array" ref="Z431">INDEX('Talnagögn | Numerical Data'!$1:$1048576,_xlfn.XMATCH($C431,'Talnagögn | Numerical Data'!$B:$B),_xlfn.XMATCH($B$6,'Talnagögn | Numerical Data'!$1:$1))/INDEX('Talnagögn | Numerical Data'!$1:$1048576,_xlfn.XMATCH($A431,'Talnagögn | Numerical Data'!$A:$A),_xlfn.XMATCH($B$2,'Talnagögn | Numerical Data'!$1:$1))-1</f>
        <v>8.4631758514160937E-2</v>
      </c>
      <c r="AA431" s="1045" cm="1">
        <f t="array" ref="AA431">INDEX('Talnagögn | Numerical Data'!$1:$1048576,_xlfn.XMATCH($C431,'Talnagögn | Numerical Data'!$B:$B),_xlfn.XMATCH($B$5,'Talnagögn | Numerical Data'!$1:$1))-INDEX('Talnagögn | Numerical Data'!$1:$1048576,_xlfn.XMATCH($A431,'Talnagögn | Numerical Data'!$A:$A),_xlfn.XMATCH($B$3,'Talnagögn | Numerical Data'!$1:$1))</f>
        <v>-7.2671019066435747</v>
      </c>
      <c r="AB431" s="1046"/>
      <c r="AC431" s="351" cm="1">
        <f t="array" ref="AC431">INDEX('Talnagögn | Numerical Data'!$1:$1048576,_xlfn.XMATCH($C431,'Talnagögn | Numerical Data'!$B:$B),_xlfn.XMATCH($B$5,'Talnagögn | Numerical Data'!$1:$1))/INDEX('Talnagögn | Numerical Data'!$1:$1048576,_xlfn.XMATCH($A431,'Talnagögn | Numerical Data'!$A:$A),_xlfn.XMATCH($B$3,'Talnagögn | Numerical Data'!$1:$1))-1</f>
        <v>-2.3074249200619623E-2</v>
      </c>
      <c r="AD431" s="631"/>
      <c r="AG431" s="285" t="str">
        <f>'Talnagögn | Numerical Data'!$E156</f>
        <v>Agricultural Soils</v>
      </c>
      <c r="AH431" s="1004" cm="1">
        <f t="array" ref="AH431">INDEX('Talnagögn | Numerical Data'!$1:$1048576,_xlfn.XMATCH($A431,'Talnagögn | Numerical Data'!$A:$A),_xlfn.XMATCH($A$2,'Talnagögn | Numerical Data'!$1:$1))</f>
        <v>316.63316748708968</v>
      </c>
      <c r="AI431" s="1005"/>
      <c r="AJ431" s="292">
        <f>$F$431/$F$433</f>
        <v>0.45731099026080879</v>
      </c>
      <c r="AK431" s="1004" cm="1">
        <f t="array" ref="AK431">INDEX('Talnagögn | Numerical Data'!$1:$1048576,_xlfn.XMATCH($A431,'Talnagögn | Numerical Data'!$A:$A),_xlfn.XMATCH($A$2,'Talnagögn | Numerical Data'!$1:$1))-INDEX('Talnagögn | Numerical Data'!$1:$1048576,_xlfn.XMATCH($A431,'Talnagögn | Numerical Data'!$A:$A),_xlfn.XMATCH($B$4,'Talnagögn | Numerical Data'!$1:$1))</f>
        <v>-12.493709143437002</v>
      </c>
      <c r="AL431" s="1005"/>
      <c r="AM431" s="290" cm="1">
        <f t="array" ref="AM431">INDEX('Talnagögn | Numerical Data'!$1:$1048576,_xlfn.XMATCH($A431,'Talnagögn | Numerical Data'!$A:$A),_xlfn.XMATCH($A$2,'Talnagögn | Numerical Data'!$1:$1))/INDEX('Talnagögn | Numerical Data'!$1:$1048576,_xlfn.XMATCH($A431,'Talnagögn | Numerical Data'!$A:$A),_xlfn.XMATCH($B$4,'Talnagögn | Numerical Data'!$1:$1))-1</f>
        <v>-3.7960160748167215E-2</v>
      </c>
      <c r="AN431" s="1045" cm="1">
        <f t="array" ref="AN431">INDEX('Talnagögn | Numerical Data'!$1:$1048576,_xlfn.XMATCH($A431,'Talnagögn | Numerical Data'!$A:$A),_xlfn.XMATCH($A$2,'Talnagögn | Numerical Data'!$1:$1))-INDEX('Talnagögn | Numerical Data'!$1:$1048576,_xlfn.XMATCH($A431,'Talnagögn | Numerical Data'!$A:$A),_xlfn.XMATCH($B$3,'Talnagögn | Numerical Data'!$1:$1))</f>
        <v>1.6889262483141465</v>
      </c>
      <c r="AO431" s="1046"/>
      <c r="AP431" s="333" cm="1">
        <f t="array" ref="AP431">INDEX('Talnagögn | Numerical Data'!$1:$1048576,_xlfn.XMATCH($A431,'Talnagögn | Numerical Data'!$A:$A),_xlfn.XMATCH($A$2,'Talnagögn | Numerical Data'!$1:$1))/INDEX('Talnagögn | Numerical Data'!$1:$1048576,_xlfn.XMATCH($A431,'Talnagögn | Numerical Data'!$A:$A),_xlfn.XMATCH($B$3,'Talnagögn | Numerical Data'!$1:$1))-1</f>
        <v>5.3626198773188971E-3</v>
      </c>
      <c r="AQ431" s="1004" cm="1">
        <f t="array" ref="AQ431">INDEX('Talnagögn | Numerical Data'!$1:$1048576,_xlfn.XMATCH($A431,'Talnagögn | Numerical Data'!$A:$A),_xlfn.XMATCH($A$2,'Talnagögn | Numerical Data'!$1:$1))-INDEX('Talnagögn | Numerical Data'!$1:$1048576,_xlfn.XMATCH($A431,'Talnagögn | Numerical Data'!$A:$A),_xlfn.XMATCH($B$2,'Talnagögn | Numerical Data'!$1:$1))</f>
        <v>31.296855739618252</v>
      </c>
      <c r="AR431" s="1005"/>
      <c r="AS431" s="287" cm="1">
        <f t="array" ref="AS431">INDEX('Talnagögn | Numerical Data'!$1:$1048576,_xlfn.XMATCH($A431,'Talnagögn | Numerical Data'!$A:$A),_xlfn.XMATCH($A$2,'Talnagögn | Numerical Data'!$1:$1))/INDEX('Talnagögn | Numerical Data'!$1:$1048576,_xlfn.XMATCH($A431,'Talnagögn | Numerical Data'!$A:$A),_xlfn.XMATCH($B$2,'Talnagögn | Numerical Data'!$1:$1))-1</f>
        <v>0.10968409715520755</v>
      </c>
      <c r="AT431" s="1004" cm="1">
        <f t="array" ref="AT431">INDEX('Talnagögn | Numerical Data'!$1:$1048576,_xlfn.XMATCH($B431,'Talnagögn | Numerical Data'!$B:$B),_xlfn.XMATCH($B$6,'Talnagögn | Numerical Data'!$1:$1))-INDEX('Talnagögn | Numerical Data'!$1:$1048576,_xlfn.XMATCH($A431,'Talnagögn | Numerical Data'!$A:$A),_xlfn.XMATCH($B$2,'Talnagögn | Numerical Data'!$1:$1))</f>
        <v>37.36693292028076</v>
      </c>
      <c r="AU431" s="1005"/>
      <c r="AV431" s="292" cm="1">
        <f t="array" ref="AV431">INDEX('Talnagögn | Numerical Data'!$1:$1048576,_xlfn.XMATCH($B431,'Talnagögn | Numerical Data'!$B:$B),_xlfn.XMATCH($B$6,'Talnagögn | Numerical Data'!$1:$1))/INDEX('Talnagögn | Numerical Data'!$1:$1048576,_xlfn.XMATCH($A431,'Talnagögn | Numerical Data'!$A:$A),_xlfn.XMATCH($B$2,'Talnagögn | Numerical Data'!$1:$1))-1</f>
        <v>0.1309575100744671</v>
      </c>
      <c r="AW431" s="1045" cm="1">
        <f t="array" ref="AW431">INDEX('Talnagögn | Numerical Data'!$1:$1048576,_xlfn.XMATCH($B431,'Talnagögn | Numerical Data'!$B:$B),_xlfn.XMATCH($B$5,'Talnagögn | Numerical Data'!$1:$1))-INDEX('Talnagögn | Numerical Data'!$1:$1048576,_xlfn.XMATCH($A431,'Talnagögn | Numerical Data'!$A:$A),_xlfn.XMATCH($B$3,'Talnagögn | Numerical Data'!$1:$1))</f>
        <v>6.6315088123878354</v>
      </c>
      <c r="AX431" s="1046"/>
      <c r="AY431" s="290" cm="1">
        <f t="array" ref="AY431">INDEX('Talnagögn | Numerical Data'!$1:$1048576,_xlfn.XMATCH($B431,'Talnagögn | Numerical Data'!$B:$B),_xlfn.XMATCH($B$5,'Talnagögn | Numerical Data'!$1:$1))/INDEX('Talnagögn | Numerical Data'!$1:$1048576,_xlfn.XMATCH($A431,'Talnagögn | Numerical Data'!$A:$A),_xlfn.XMATCH($B$3,'Talnagögn | Numerical Data'!$1:$1))-1</f>
        <v>2.1056136115726432E-2</v>
      </c>
      <c r="AZ431" s="1004" cm="1">
        <f t="array" ref="AZ431">INDEX('Talnagögn | Numerical Data'!$1:$1048576,_xlfn.XMATCH($C431,'Talnagögn | Numerical Data'!$B:$B),_xlfn.XMATCH($B$6,'Talnagögn | Numerical Data'!$1:$1))-INDEX('Talnagögn | Numerical Data'!$1:$1048576,_xlfn.XMATCH($A431,'Talnagögn | Numerical Data'!$A:$A),_xlfn.XMATCH($B$2,'Talnagögn | Numerical Data'!$1:$1))</f>
        <v>24.148513831133357</v>
      </c>
      <c r="BA431" s="1005"/>
      <c r="BB431" s="290" cm="1">
        <f t="array" ref="BB431">INDEX('Talnagögn | Numerical Data'!$1:$1048576,_xlfn.XMATCH($C431,'Talnagögn | Numerical Data'!$B:$B),_xlfn.XMATCH($B$6,'Talnagögn | Numerical Data'!$1:$1))/INDEX('Talnagögn | Numerical Data'!$1:$1048576,_xlfn.XMATCH($A431,'Talnagögn | Numerical Data'!$A:$A),_xlfn.XMATCH($B$2,'Talnagögn | Numerical Data'!$1:$1))-1</f>
        <v>8.4631758514160937E-2</v>
      </c>
      <c r="BC431" s="1045" cm="1">
        <f t="array" ref="BC431">INDEX('Talnagögn | Numerical Data'!$1:$1048576,_xlfn.XMATCH($C431,'Talnagögn | Numerical Data'!$B:$B),_xlfn.XMATCH($B$5,'Talnagögn | Numerical Data'!$1:$1))-INDEX('Talnagögn | Numerical Data'!$1:$1048576,_xlfn.XMATCH($A431,'Talnagögn | Numerical Data'!$A:$A),_xlfn.XMATCH($B$3,'Talnagögn | Numerical Data'!$1:$1))</f>
        <v>-7.2671019066435747</v>
      </c>
      <c r="BD431" s="1046"/>
      <c r="BE431" s="351" cm="1">
        <f t="array" ref="BE431">INDEX('Talnagögn | Numerical Data'!$1:$1048576,_xlfn.XMATCH($C431,'Talnagögn | Numerical Data'!$B:$B),_xlfn.XMATCH($B$5,'Talnagögn | Numerical Data'!$1:$1))/INDEX('Talnagögn | Numerical Data'!$1:$1048576,_xlfn.XMATCH($A431,'Talnagögn | Numerical Data'!$A:$A),_xlfn.XMATCH($B$3,'Talnagögn | Numerical Data'!$1:$1))-1</f>
        <v>-2.3074249200619623E-2</v>
      </c>
    </row>
    <row r="432" spans="1:57" s="42" customFormat="1" ht="21" customHeight="1" x14ac:dyDescent="0.4">
      <c r="A432" s="327" t="s">
        <v>103</v>
      </c>
      <c r="B432" s="51" t="s">
        <v>384</v>
      </c>
      <c r="C432" s="51" t="s">
        <v>388</v>
      </c>
      <c r="D432" s="337" t="s">
        <v>48</v>
      </c>
      <c r="E432" s="388" t="str">
        <f>'Talnagögn | Numerical Data'!$D$157</f>
        <v>Kölkun og CO₂-losun frá áburði</v>
      </c>
      <c r="F432" s="1071" cm="1">
        <f t="array" ref="F432">INDEX('Talnagögn | Numerical Data'!$1:$1048576,_xlfn.XMATCH($A432,'Talnagögn | Numerical Data'!$A:$A),_xlfn.XMATCH($A$2,'Talnagögn | Numerical Data'!$1:$1))</f>
        <v>7.8789727900833508</v>
      </c>
      <c r="G432" s="1072"/>
      <c r="H432" s="317">
        <f>$F$432/$F$433</f>
        <v>1.1379543329167808E-2</v>
      </c>
      <c r="I432" s="1071" cm="1">
        <f t="array" ref="I432">INDEX('Talnagögn | Numerical Data'!$1:$1048576,_xlfn.XMATCH($A432,'Talnagögn | Numerical Data'!$A:$A),_xlfn.XMATCH($A$2,'Talnagögn | Numerical Data'!$1:$1))-INDEX('Talnagögn | Numerical Data'!$1:$1048576,_xlfn.XMATCH($A432,'Talnagögn | Numerical Data'!$A:$A),_xlfn.XMATCH($B$4,'Talnagögn | Numerical Data'!$1:$1))</f>
        <v>1.8910894857912837</v>
      </c>
      <c r="J432" s="1072"/>
      <c r="K432" s="362" cm="1">
        <f t="array" ref="K432">INDEX('Talnagögn | Numerical Data'!$1:$1048576,_xlfn.XMATCH($A432,'Talnagögn | Numerical Data'!$A:$A),_xlfn.XMATCH($A$2,'Talnagögn | Numerical Data'!$1:$1))/INDEX('Talnagögn | Numerical Data'!$1:$1048576,_xlfn.XMATCH($A432,'Talnagögn | Numerical Data'!$A:$A),_xlfn.XMATCH($B$4,'Talnagögn | Numerical Data'!$1:$1))-1</f>
        <v>0.31581936215018858</v>
      </c>
      <c r="L432" s="1071" cm="1">
        <f t="array" ref="L432">INDEX('Talnagögn | Numerical Data'!$1:$1048576,_xlfn.XMATCH($A432,'Talnagögn | Numerical Data'!$A:$A),_xlfn.XMATCH($A$2,'Talnagögn | Numerical Data'!$1:$1))-INDEX('Talnagögn | Numerical Data'!$1:$1048576,_xlfn.XMATCH($A432,'Talnagögn | Numerical Data'!$A:$A),_xlfn.XMATCH($B$3,'Talnagögn | Numerical Data'!$1:$1))</f>
        <v>3.3463201342808819</v>
      </c>
      <c r="M432" s="1072"/>
      <c r="N432" s="362" cm="1">
        <f t="array" ref="N432">INDEX('Talnagögn | Numerical Data'!$1:$1048576,_xlfn.XMATCH($A432,'Talnagögn | Numerical Data'!$A:$A),_xlfn.XMATCH($A$2,'Talnagögn | Numerical Data'!$1:$1))/INDEX('Talnagögn | Numerical Data'!$1:$1048576,_xlfn.XMATCH($A432,'Talnagögn | Numerical Data'!$A:$A),_xlfn.XMATCH($B$3,'Talnagögn | Numerical Data'!$1:$1))-1</f>
        <v>0.73826970394413416</v>
      </c>
      <c r="O432" s="1071" cm="1">
        <f t="array" ref="O432">INDEX('Talnagögn | Numerical Data'!$1:$1048576,_xlfn.XMATCH($A432,'Talnagögn | Numerical Data'!$A:$A),_xlfn.XMATCH($A$2,'Talnagögn | Numerical Data'!$1:$1))-INDEX('Talnagögn | Numerical Data'!$1:$1048576,_xlfn.XMATCH($A432,'Talnagögn | Numerical Data'!$A:$A),_xlfn.XMATCH($B$2,'Talnagögn | Numerical Data'!$1:$1))</f>
        <v>7.8558727900833505</v>
      </c>
      <c r="P432" s="1072"/>
      <c r="Q432" s="363" cm="1">
        <f t="array" ref="Q432">INDEX('Talnagögn | Numerical Data'!$1:$1048576,_xlfn.XMATCH($A432,'Talnagögn | Numerical Data'!$A:$A),_xlfn.XMATCH($A$2,'Talnagögn | Numerical Data'!$1:$1))/INDEX('Talnagögn | Numerical Data'!$1:$1048576,_xlfn.XMATCH($A432,'Talnagögn | Numerical Data'!$A:$A),_xlfn.XMATCH($B$2,'Talnagögn | Numerical Data'!$1:$1))-1</f>
        <v>340.08107316378141</v>
      </c>
      <c r="R432" s="1071" cm="1">
        <f t="array" ref="R432">INDEX('Talnagögn | Numerical Data'!$1:$1048576,_xlfn.XMATCH($B432,'Talnagögn | Numerical Data'!$B:$B),_xlfn.XMATCH($B$6,'Talnagögn | Numerical Data'!$1:$1))-INDEX('Talnagögn | Numerical Data'!$1:$1048576,_xlfn.XMATCH($A432,'Talnagögn | Numerical Data'!$A:$A),_xlfn.XMATCH($B$2,'Talnagögn | Numerical Data'!$1:$1))</f>
        <v>7.2642803939343024</v>
      </c>
      <c r="S432" s="1072"/>
      <c r="T432" s="317" cm="1">
        <f t="array" ref="T432">INDEX('Talnagögn | Numerical Data'!$1:$1048576,_xlfn.XMATCH($B432,'Talnagögn | Numerical Data'!$B:$B),_xlfn.XMATCH($B$6,'Talnagögn | Numerical Data'!$1:$1))/INDEX('Talnagögn | Numerical Data'!$1:$1048576,_xlfn.XMATCH($A432,'Talnagögn | Numerical Data'!$A:$A),_xlfn.XMATCH($B$2,'Talnagögn | Numerical Data'!$1:$1))-1</f>
        <v>314.4710127244287</v>
      </c>
      <c r="U432" s="1071" cm="1">
        <f t="array" ref="U432">INDEX('Talnagögn | Numerical Data'!$1:$1048576,_xlfn.XMATCH($B432,'Talnagögn | Numerical Data'!$B:$B),_xlfn.XMATCH($B$5,'Talnagögn | Numerical Data'!$1:$1))-INDEX('Talnagögn | Numerical Data'!$1:$1048576,_xlfn.XMATCH($A432,'Talnagögn | Numerical Data'!$A:$A),_xlfn.XMATCH($B$3,'Talnagögn | Numerical Data'!$1:$1))</f>
        <v>1.9923371485695007</v>
      </c>
      <c r="V432" s="1072"/>
      <c r="W432" s="362" cm="1">
        <f t="array" ref="W432">INDEX('Talnagögn | Numerical Data'!$1:$1048576,_xlfn.XMATCH($B432,'Talnagögn | Numerical Data'!$B:$B),_xlfn.XMATCH($B$5,'Talnagögn | Numerical Data'!$1:$1))/INDEX('Talnagögn | Numerical Data'!$1:$1048576,_xlfn.XMATCH($A432,'Talnagögn | Numerical Data'!$A:$A),_xlfn.XMATCH($B$3,'Talnagögn | Numerical Data'!$1:$1))-1</f>
        <v>0.43955213422740713</v>
      </c>
      <c r="X432" s="1071" cm="1">
        <f t="array" ref="X432">INDEX('Talnagögn | Numerical Data'!$1:$1048576,_xlfn.XMATCH($C432,'Talnagögn | Numerical Data'!$B:$B),_xlfn.XMATCH($B$6,'Talnagögn | Numerical Data'!$1:$1))-INDEX('Talnagögn | Numerical Data'!$1:$1048576,_xlfn.XMATCH($A432,'Talnagögn | Numerical Data'!$A:$A),_xlfn.XMATCH($B$2,'Talnagögn | Numerical Data'!$1:$1))</f>
        <v>6.454385548271139</v>
      </c>
      <c r="Y432" s="1072"/>
      <c r="Z432" s="362" cm="1">
        <f t="array" ref="Z432">INDEX('Talnagögn | Numerical Data'!$1:$1048576,_xlfn.XMATCH($C432,'Talnagögn | Numerical Data'!$B:$B),_xlfn.XMATCH($B$6,'Talnagögn | Numerical Data'!$1:$1))/INDEX('Talnagögn | Numerical Data'!$1:$1048576,_xlfn.XMATCH($A432,'Talnagögn | Numerical Data'!$A:$A),_xlfn.XMATCH($B$2,'Talnagögn | Numerical Data'!$1:$1))-1</f>
        <v>279.41062979528743</v>
      </c>
      <c r="AA432" s="1071" cm="1">
        <f t="array" ref="AA432">INDEX('Talnagögn | Numerical Data'!$1:$1048576,_xlfn.XMATCH($C432,'Talnagögn | Numerical Data'!$B:$B),_xlfn.XMATCH($B$5,'Talnagögn | Numerical Data'!$1:$1))-INDEX('Talnagögn | Numerical Data'!$1:$1048576,_xlfn.XMATCH($A432,'Talnagögn | Numerical Data'!$A:$A),_xlfn.XMATCH($B$3,'Talnagögn | Numerical Data'!$1:$1))</f>
        <v>0.96819324481960756</v>
      </c>
      <c r="AB432" s="1072"/>
      <c r="AC432" s="363" cm="1">
        <f t="array" ref="AC432">INDEX('Talnagögn | Numerical Data'!$1:$1048576,_xlfn.XMATCH($C432,'Talnagögn | Numerical Data'!$B:$B),_xlfn.XMATCH($B$5,'Talnagögn | Numerical Data'!$1:$1))/INDEX('Talnagögn | Numerical Data'!$1:$1048576,_xlfn.XMATCH($A432,'Talnagögn | Numerical Data'!$A:$A),_xlfn.XMATCH($B$3,'Talnagögn | Numerical Data'!$1:$1))-1</f>
        <v>0.21360411183949335</v>
      </c>
      <c r="AD432" s="631"/>
      <c r="AG432" s="389" t="str">
        <f>'Talnagögn | Numerical Data'!$E157</f>
        <v>Liming and CO₂-Emissions from Fertilizers</v>
      </c>
      <c r="AH432" s="1071" cm="1">
        <f t="array" ref="AH432">INDEX('Talnagögn | Numerical Data'!$1:$1048576,_xlfn.XMATCH($A432,'Talnagögn | Numerical Data'!$A:$A),_xlfn.XMATCH($A$2,'Talnagögn | Numerical Data'!$1:$1))</f>
        <v>7.8789727900833508</v>
      </c>
      <c r="AI432" s="1072"/>
      <c r="AJ432" s="317">
        <f>$F$432/$F$433</f>
        <v>1.1379543329167808E-2</v>
      </c>
      <c r="AK432" s="1071" cm="1">
        <f t="array" ref="AK432">INDEX('Talnagögn | Numerical Data'!$1:$1048576,_xlfn.XMATCH($A432,'Talnagögn | Numerical Data'!$A:$A),_xlfn.XMATCH($A$2,'Talnagögn | Numerical Data'!$1:$1))-INDEX('Talnagögn | Numerical Data'!$1:$1048576,_xlfn.XMATCH($A432,'Talnagögn | Numerical Data'!$A:$A),_xlfn.XMATCH($B$4,'Talnagögn | Numerical Data'!$1:$1))</f>
        <v>1.8910894857912837</v>
      </c>
      <c r="AL432" s="1072"/>
      <c r="AM432" s="362" cm="1">
        <f t="array" ref="AM432">INDEX('Talnagögn | Numerical Data'!$1:$1048576,_xlfn.XMATCH($A432,'Talnagögn | Numerical Data'!$A:$A),_xlfn.XMATCH($A$2,'Talnagögn | Numerical Data'!$1:$1))/INDEX('Talnagögn | Numerical Data'!$1:$1048576,_xlfn.XMATCH($A432,'Talnagögn | Numerical Data'!$A:$A),_xlfn.XMATCH($B$4,'Talnagögn | Numerical Data'!$1:$1))-1</f>
        <v>0.31581936215018858</v>
      </c>
      <c r="AN432" s="1071" cm="1">
        <f t="array" ref="AN432">INDEX('Talnagögn | Numerical Data'!$1:$1048576,_xlfn.XMATCH($A432,'Talnagögn | Numerical Data'!$A:$A),_xlfn.XMATCH($A$2,'Talnagögn | Numerical Data'!$1:$1))-INDEX('Talnagögn | Numerical Data'!$1:$1048576,_xlfn.XMATCH($A432,'Talnagögn | Numerical Data'!$A:$A),_xlfn.XMATCH($B$3,'Talnagögn | Numerical Data'!$1:$1))</f>
        <v>3.3463201342808819</v>
      </c>
      <c r="AO432" s="1072"/>
      <c r="AP432" s="362" cm="1">
        <f t="array" ref="AP432">INDEX('Talnagögn | Numerical Data'!$1:$1048576,_xlfn.XMATCH($A432,'Talnagögn | Numerical Data'!$A:$A),_xlfn.XMATCH($A$2,'Talnagögn | Numerical Data'!$1:$1))/INDEX('Talnagögn | Numerical Data'!$1:$1048576,_xlfn.XMATCH($A432,'Talnagögn | Numerical Data'!$A:$A),_xlfn.XMATCH($B$3,'Talnagögn | Numerical Data'!$1:$1))-1</f>
        <v>0.73826970394413416</v>
      </c>
      <c r="AQ432" s="1071" cm="1">
        <f t="array" ref="AQ432">INDEX('Talnagögn | Numerical Data'!$1:$1048576,_xlfn.XMATCH($A432,'Talnagögn | Numerical Data'!$A:$A),_xlfn.XMATCH($A$2,'Talnagögn | Numerical Data'!$1:$1))-INDEX('Talnagögn | Numerical Data'!$1:$1048576,_xlfn.XMATCH($A432,'Talnagögn | Numerical Data'!$A:$A),_xlfn.XMATCH($B$2,'Talnagögn | Numerical Data'!$1:$1))</f>
        <v>7.8558727900833505</v>
      </c>
      <c r="AR432" s="1072"/>
      <c r="AS432" s="363" cm="1">
        <f t="array" ref="AS432">INDEX('Talnagögn | Numerical Data'!$1:$1048576,_xlfn.XMATCH($A432,'Talnagögn | Numerical Data'!$A:$A),_xlfn.XMATCH($A$2,'Talnagögn | Numerical Data'!$1:$1))/INDEX('Talnagögn | Numerical Data'!$1:$1048576,_xlfn.XMATCH($A432,'Talnagögn | Numerical Data'!$A:$A),_xlfn.XMATCH($B$2,'Talnagögn | Numerical Data'!$1:$1))-1</f>
        <v>340.08107316378141</v>
      </c>
      <c r="AT432" s="1071" cm="1">
        <f t="array" ref="AT432">INDEX('Talnagögn | Numerical Data'!$1:$1048576,_xlfn.XMATCH($B432,'Talnagögn | Numerical Data'!$B:$B),_xlfn.XMATCH($B$6,'Talnagögn | Numerical Data'!$1:$1))-INDEX('Talnagögn | Numerical Data'!$1:$1048576,_xlfn.XMATCH($A432,'Talnagögn | Numerical Data'!$A:$A),_xlfn.XMATCH($B$2,'Talnagögn | Numerical Data'!$1:$1))</f>
        <v>7.2642803939343024</v>
      </c>
      <c r="AU432" s="1072"/>
      <c r="AV432" s="317" cm="1">
        <f t="array" ref="AV432">INDEX('Talnagögn | Numerical Data'!$1:$1048576,_xlfn.XMATCH($B432,'Talnagögn | Numerical Data'!$B:$B),_xlfn.XMATCH($B$6,'Talnagögn | Numerical Data'!$1:$1))/INDEX('Talnagögn | Numerical Data'!$1:$1048576,_xlfn.XMATCH($A432,'Talnagögn | Numerical Data'!$A:$A),_xlfn.XMATCH($B$2,'Talnagögn | Numerical Data'!$1:$1))-1</f>
        <v>314.4710127244287</v>
      </c>
      <c r="AW432" s="1071" cm="1">
        <f t="array" ref="AW432">INDEX('Talnagögn | Numerical Data'!$1:$1048576,_xlfn.XMATCH($B432,'Talnagögn | Numerical Data'!$B:$B),_xlfn.XMATCH($B$5,'Talnagögn | Numerical Data'!$1:$1))-INDEX('Talnagögn | Numerical Data'!$1:$1048576,_xlfn.XMATCH($A432,'Talnagögn | Numerical Data'!$A:$A),_xlfn.XMATCH($B$3,'Talnagögn | Numerical Data'!$1:$1))</f>
        <v>1.9923371485695007</v>
      </c>
      <c r="AX432" s="1072"/>
      <c r="AY432" s="362" cm="1">
        <f t="array" ref="AY432">INDEX('Talnagögn | Numerical Data'!$1:$1048576,_xlfn.XMATCH($B432,'Talnagögn | Numerical Data'!$B:$B),_xlfn.XMATCH($B$5,'Talnagögn | Numerical Data'!$1:$1))/INDEX('Talnagögn | Numerical Data'!$1:$1048576,_xlfn.XMATCH($A432,'Talnagögn | Numerical Data'!$A:$A),_xlfn.XMATCH($B$3,'Talnagögn | Numerical Data'!$1:$1))-1</f>
        <v>0.43955213422740713</v>
      </c>
      <c r="AZ432" s="1071" cm="1">
        <f t="array" ref="AZ432">INDEX('Talnagögn | Numerical Data'!$1:$1048576,_xlfn.XMATCH($C432,'Talnagögn | Numerical Data'!$B:$B),_xlfn.XMATCH($B$6,'Talnagögn | Numerical Data'!$1:$1))-INDEX('Talnagögn | Numerical Data'!$1:$1048576,_xlfn.XMATCH($A432,'Talnagögn | Numerical Data'!$A:$A),_xlfn.XMATCH($B$2,'Talnagögn | Numerical Data'!$1:$1))</f>
        <v>6.454385548271139</v>
      </c>
      <c r="BA432" s="1072"/>
      <c r="BB432" s="362" cm="1">
        <f t="array" ref="BB432">INDEX('Talnagögn | Numerical Data'!$1:$1048576,_xlfn.XMATCH($C432,'Talnagögn | Numerical Data'!$B:$B),_xlfn.XMATCH($B$6,'Talnagögn | Numerical Data'!$1:$1))/INDEX('Talnagögn | Numerical Data'!$1:$1048576,_xlfn.XMATCH($A432,'Talnagögn | Numerical Data'!$A:$A),_xlfn.XMATCH($B$2,'Talnagögn | Numerical Data'!$1:$1))-1</f>
        <v>279.41062979528743</v>
      </c>
      <c r="BC432" s="1071" cm="1">
        <f t="array" ref="BC432">INDEX('Talnagögn | Numerical Data'!$1:$1048576,_xlfn.XMATCH($C432,'Talnagögn | Numerical Data'!$B:$B),_xlfn.XMATCH($B$5,'Talnagögn | Numerical Data'!$1:$1))-INDEX('Talnagögn | Numerical Data'!$1:$1048576,_xlfn.XMATCH($A432,'Talnagögn | Numerical Data'!$A:$A),_xlfn.XMATCH($B$3,'Talnagögn | Numerical Data'!$1:$1))</f>
        <v>0.96819324481960756</v>
      </c>
      <c r="BD432" s="1072"/>
      <c r="BE432" s="363" cm="1">
        <f t="array" ref="BE432">INDEX('Talnagögn | Numerical Data'!$1:$1048576,_xlfn.XMATCH($C432,'Talnagögn | Numerical Data'!$B:$B),_xlfn.XMATCH($B$5,'Talnagögn | Numerical Data'!$1:$1))/INDEX('Talnagögn | Numerical Data'!$1:$1048576,_xlfn.XMATCH($A432,'Talnagögn | Numerical Data'!$A:$A),_xlfn.XMATCH($B$3,'Talnagögn | Numerical Data'!$1:$1))-1</f>
        <v>0.21360411183949335</v>
      </c>
    </row>
    <row r="433" spans="1:57" ht="28.5" customHeight="1" x14ac:dyDescent="0.4">
      <c r="A433" s="51" t="s">
        <v>44</v>
      </c>
      <c r="B433" s="51" t="s">
        <v>331</v>
      </c>
      <c r="C433" s="51" t="s">
        <v>338</v>
      </c>
      <c r="D433" s="337" t="s">
        <v>48</v>
      </c>
      <c r="E433" s="355" t="s">
        <v>12</v>
      </c>
      <c r="F433" s="1002" cm="1">
        <f t="array" ref="F433">INDEX('Talnagögn | Numerical Data'!$1:$1048576,_xlfn.XMATCH($A433,'Talnagögn | Numerical Data'!$A:$A),_xlfn.XMATCH($A$2,'Talnagögn | Numerical Data'!$1:$1))</f>
        <v>692.38040246203309</v>
      </c>
      <c r="G433" s="1003"/>
      <c r="H433" s="364">
        <f>SUM($H$429:$H$432)</f>
        <v>0.99999999999999967</v>
      </c>
      <c r="I433" s="1002" cm="1">
        <f t="array" ref="I433">INDEX('Talnagögn | Numerical Data'!$1:$1048576,_xlfn.XMATCH($A433,'Talnagögn | Numerical Data'!$A:$A),_xlfn.XMATCH($A$2,'Talnagögn | Numerical Data'!$1:$1))-INDEX('Talnagögn | Numerical Data'!$1:$1048576,_xlfn.XMATCH($A433,'Talnagögn | Numerical Data'!$A:$A),_xlfn.XMATCH($B$4,'Talnagögn | Numerical Data'!$1:$1))</f>
        <v>-19.5911765816345</v>
      </c>
      <c r="J433" s="1003"/>
      <c r="K433" s="365" cm="1">
        <f t="array" ref="K433">INDEX('Talnagögn | Numerical Data'!$1:$1048576,_xlfn.XMATCH($A433,'Talnagögn | Numerical Data'!$A:$A),_xlfn.XMATCH($A$2,'Talnagögn | Numerical Data'!$1:$1))/INDEX('Talnagögn | Numerical Data'!$1:$1048576,_xlfn.XMATCH($A433,'Talnagögn | Numerical Data'!$A:$A),_xlfn.XMATCH($B$4,'Talnagögn | Numerical Data'!$1:$1))-1</f>
        <v>-2.7516795836077801E-2</v>
      </c>
      <c r="L433" s="1002" cm="1">
        <f t="array" ref="L433">INDEX('Talnagögn | Numerical Data'!$1:$1048576,_xlfn.XMATCH($A433,'Talnagögn | Numerical Data'!$A:$A),_xlfn.XMATCH($A$2,'Talnagögn | Numerical Data'!$1:$1))-INDEX('Talnagögn | Numerical Data'!$1:$1048576,_xlfn.XMATCH($A433,'Talnagögn | Numerical Data'!$A:$A),_xlfn.XMATCH($B$3,'Talnagögn | Numerical Data'!$1:$1))</f>
        <v>-18.527752813037978</v>
      </c>
      <c r="M433" s="1003"/>
      <c r="N433" s="365" cm="1">
        <f t="array" ref="N433">INDEX('Talnagögn | Numerical Data'!$1:$1048576,_xlfn.XMATCH($A433,'Talnagögn | Numerical Data'!$A:$A),_xlfn.XMATCH($A$2,'Talnagögn | Numerical Data'!$1:$1))/INDEX('Talnagögn | Numerical Data'!$1:$1048576,_xlfn.XMATCH($A433,'Talnagögn | Numerical Data'!$A:$A),_xlfn.XMATCH($B$3,'Talnagögn | Numerical Data'!$1:$1))-1</f>
        <v>-2.6062090687184569E-2</v>
      </c>
      <c r="O433" s="1002" cm="1">
        <f t="array" ref="O433">INDEX('Talnagögn | Numerical Data'!$1:$1048576,_xlfn.XMATCH($A433,'Talnagögn | Numerical Data'!$A:$A),_xlfn.XMATCH($A$2,'Talnagögn | Numerical Data'!$1:$1))-INDEX('Talnagögn | Numerical Data'!$1:$1048576,_xlfn.XMATCH($A433,'Talnagögn | Numerical Data'!$A:$A),_xlfn.XMATCH($B$2,'Talnagögn | Numerical Data'!$1:$1))</f>
        <v>-64.635453517263954</v>
      </c>
      <c r="P433" s="1003"/>
      <c r="Q433" s="366" cm="1">
        <f t="array" ref="Q433">INDEX('Talnagögn | Numerical Data'!$1:$1048576,_xlfn.XMATCH($A433,'Talnagögn | Numerical Data'!$A:$A),_xlfn.XMATCH($A$2,'Talnagögn | Numerical Data'!$1:$1))/INDEX('Talnagögn | Numerical Data'!$1:$1048576,_xlfn.XMATCH($A433,'Talnagögn | Numerical Data'!$A:$A),_xlfn.XMATCH($B$2,'Talnagögn | Numerical Data'!$1:$1))-1</f>
        <v>-8.5381901854155617E-2</v>
      </c>
      <c r="R433" s="1002" cm="1">
        <f t="array" ref="R433">INDEX('Talnagögn | Numerical Data'!$1:$1048576,_xlfn.XMATCH($B433,'Talnagögn | Numerical Data'!$B:$B),_xlfn.XMATCH($B$6,'Talnagögn | Numerical Data'!$1:$1))-INDEX('Talnagögn | Numerical Data'!$1:$1048576,_xlfn.XMATCH($A433,'Talnagögn | Numerical Data'!$A:$A),_xlfn.XMATCH($B$2,'Talnagögn | Numerical Data'!$1:$1))</f>
        <v>-141.293571991372</v>
      </c>
      <c r="S433" s="1003"/>
      <c r="T433" s="364" cm="1">
        <f t="array" ref="T433">INDEX('Talnagögn | Numerical Data'!$1:$1048576,_xlfn.XMATCH($B433,'Talnagögn | Numerical Data'!$B:$B),_xlfn.XMATCH($B$6,'Talnagögn | Numerical Data'!$1:$1))/INDEX('Talnagögn | Numerical Data'!$1:$1048576,_xlfn.XMATCH($A433,'Talnagögn | Numerical Data'!$A:$A),_xlfn.XMATCH($B$2,'Talnagögn | Numerical Data'!$1:$1))-1</f>
        <v>-0.18664545910810637</v>
      </c>
      <c r="U433" s="1002" cm="1">
        <f t="array" ref="U433">INDEX('Talnagögn | Numerical Data'!$1:$1048576,_xlfn.XMATCH($B433,'Talnagögn | Numerical Data'!$B:$B),_xlfn.XMATCH($B$5,'Talnagögn | Numerical Data'!$1:$1))-INDEX('Talnagögn | Numerical Data'!$1:$1048576,_xlfn.XMATCH($A433,'Talnagögn | Numerical Data'!$A:$A),_xlfn.XMATCH($B$3,'Talnagögn | Numerical Data'!$1:$1))</f>
        <v>-35.334508772875324</v>
      </c>
      <c r="V433" s="1003"/>
      <c r="W433" s="365" cm="1">
        <f t="array" ref="W433">INDEX('Talnagögn | Numerical Data'!$1:$1048576,_xlfn.XMATCH($B433,'Talnagögn | Numerical Data'!$B:$B),_xlfn.XMATCH($B$5,'Talnagögn | Numerical Data'!$1:$1))/INDEX('Talnagögn | Numerical Data'!$1:$1048576,_xlfn.XMATCH($A433,'Talnagögn | Numerical Data'!$A:$A),_xlfn.XMATCH($B$3,'Talnagögn | Numerical Data'!$1:$1))-1</f>
        <v>-4.9703338624949911E-2</v>
      </c>
      <c r="X433" s="1002" cm="1">
        <f t="array" ref="X433">INDEX('Talnagögn | Numerical Data'!$1:$1048576,_xlfn.XMATCH($C433,'Talnagögn | Numerical Data'!$B:$B),_xlfn.XMATCH($B$6,'Talnagögn | Numerical Data'!$1:$1))-INDEX('Talnagögn | Numerical Data'!$1:$1048576,_xlfn.XMATCH($A433,'Talnagögn | Numerical Data'!$A:$A),_xlfn.XMATCH($B$2,'Talnagögn | Numerical Data'!$1:$1))</f>
        <v>-155.3218859261824</v>
      </c>
      <c r="Y433" s="1003"/>
      <c r="Z433" s="364" cm="1">
        <f t="array" ref="Z433">INDEX('Talnagögn | Numerical Data'!$1:$1048576,_xlfn.XMATCH($C433,'Talnagögn | Numerical Data'!$B:$B),_xlfn.XMATCH($B$6,'Talnagögn | Numerical Data'!$1:$1))/INDEX('Talnagögn | Numerical Data'!$1:$1048576,_xlfn.XMATCH($A433,'Talnagögn | Numerical Data'!$A:$A),_xlfn.XMATCH($B$2,'Talnagögn | Numerical Data'!$1:$1))-1</f>
        <v>-0.20517652926206364</v>
      </c>
      <c r="AA433" s="1002" cm="1">
        <f t="array" ref="AA433">INDEX('Talnagögn | Numerical Data'!$1:$1048576,_xlfn.XMATCH($C433,'Talnagögn | Numerical Data'!$B:$B),_xlfn.XMATCH($B$5,'Talnagögn | Numerical Data'!$1:$1))-INDEX('Talnagögn | Numerical Data'!$1:$1048576,_xlfn.XMATCH($A433,'Talnagögn | Numerical Data'!$A:$A),_xlfn.XMATCH($B$3,'Talnagögn | Numerical Data'!$1:$1))</f>
        <v>-50.257263395656537</v>
      </c>
      <c r="AB433" s="1003"/>
      <c r="AC433" s="366" cm="1">
        <f t="array" ref="AC433">INDEX('Talnagögn | Numerical Data'!$1:$1048576,_xlfn.XMATCH($C433,'Talnagögn | Numerical Data'!$B:$B),_xlfn.XMATCH($B$5,'Talnagögn | Numerical Data'!$1:$1))/INDEX('Talnagögn | Numerical Data'!$1:$1048576,_xlfn.XMATCH($A433,'Talnagögn | Numerical Data'!$A:$A),_xlfn.XMATCH($B$3,'Talnagögn | Numerical Data'!$1:$1))-1</f>
        <v>-7.0694453316843098E-2</v>
      </c>
      <c r="AG433" s="355" t="s">
        <v>170</v>
      </c>
      <c r="AH433" s="1002" cm="1">
        <f t="array" ref="AH433">INDEX('Talnagögn | Numerical Data'!$1:$1048576,_xlfn.XMATCH($A433,'Talnagögn | Numerical Data'!$A:$A),_xlfn.XMATCH($A$2,'Talnagögn | Numerical Data'!$1:$1))</f>
        <v>692.38040246203309</v>
      </c>
      <c r="AI433" s="1003"/>
      <c r="AJ433" s="364">
        <f>SUM($H$429:$H$432)</f>
        <v>0.99999999999999967</v>
      </c>
      <c r="AK433" s="1002" cm="1">
        <f t="array" ref="AK433">INDEX('Talnagögn | Numerical Data'!$1:$1048576,_xlfn.XMATCH($A433,'Talnagögn | Numerical Data'!$A:$A),_xlfn.XMATCH($A$2,'Talnagögn | Numerical Data'!$1:$1))-INDEX('Talnagögn | Numerical Data'!$1:$1048576,_xlfn.XMATCH($A433,'Talnagögn | Numerical Data'!$A:$A),_xlfn.XMATCH($B$4,'Talnagögn | Numerical Data'!$1:$1))</f>
        <v>-19.5911765816345</v>
      </c>
      <c r="AL433" s="1003"/>
      <c r="AM433" s="365" cm="1">
        <f t="array" ref="AM433">INDEX('Talnagögn | Numerical Data'!$1:$1048576,_xlfn.XMATCH($A433,'Talnagögn | Numerical Data'!$A:$A),_xlfn.XMATCH($A$2,'Talnagögn | Numerical Data'!$1:$1))/INDEX('Talnagögn | Numerical Data'!$1:$1048576,_xlfn.XMATCH($A433,'Talnagögn | Numerical Data'!$A:$A),_xlfn.XMATCH($B$4,'Talnagögn | Numerical Data'!$1:$1))-1</f>
        <v>-2.7516795836077801E-2</v>
      </c>
      <c r="AN433" s="1002" cm="1">
        <f t="array" ref="AN433">INDEX('Talnagögn | Numerical Data'!$1:$1048576,_xlfn.XMATCH($A433,'Talnagögn | Numerical Data'!$A:$A),_xlfn.XMATCH($A$2,'Talnagögn | Numerical Data'!$1:$1))-INDEX('Talnagögn | Numerical Data'!$1:$1048576,_xlfn.XMATCH($A433,'Talnagögn | Numerical Data'!$A:$A),_xlfn.XMATCH($B$3,'Talnagögn | Numerical Data'!$1:$1))</f>
        <v>-18.527752813037978</v>
      </c>
      <c r="AO433" s="1003"/>
      <c r="AP433" s="365" cm="1">
        <f t="array" ref="AP433">INDEX('Talnagögn | Numerical Data'!$1:$1048576,_xlfn.XMATCH($A433,'Talnagögn | Numerical Data'!$A:$A),_xlfn.XMATCH($A$2,'Talnagögn | Numerical Data'!$1:$1))/INDEX('Talnagögn | Numerical Data'!$1:$1048576,_xlfn.XMATCH($A433,'Talnagögn | Numerical Data'!$A:$A),_xlfn.XMATCH($B$3,'Talnagögn | Numerical Data'!$1:$1))-1</f>
        <v>-2.6062090687184569E-2</v>
      </c>
      <c r="AQ433" s="1002" cm="1">
        <f t="array" ref="AQ433">INDEX('Talnagögn | Numerical Data'!$1:$1048576,_xlfn.XMATCH($A433,'Talnagögn | Numerical Data'!$A:$A),_xlfn.XMATCH($A$2,'Talnagögn | Numerical Data'!$1:$1))-INDEX('Talnagögn | Numerical Data'!$1:$1048576,_xlfn.XMATCH($A433,'Talnagögn | Numerical Data'!$A:$A),_xlfn.XMATCH($B$2,'Talnagögn | Numerical Data'!$1:$1))</f>
        <v>-64.635453517263954</v>
      </c>
      <c r="AR433" s="1003"/>
      <c r="AS433" s="366" cm="1">
        <f t="array" ref="AS433">INDEX('Talnagögn | Numerical Data'!$1:$1048576,_xlfn.XMATCH($A433,'Talnagögn | Numerical Data'!$A:$A),_xlfn.XMATCH($A$2,'Talnagögn | Numerical Data'!$1:$1))/INDEX('Talnagögn | Numerical Data'!$1:$1048576,_xlfn.XMATCH($A433,'Talnagögn | Numerical Data'!$A:$A),_xlfn.XMATCH($B$2,'Talnagögn | Numerical Data'!$1:$1))-1</f>
        <v>-8.5381901854155617E-2</v>
      </c>
      <c r="AT433" s="1002" cm="1">
        <f t="array" ref="AT433">INDEX('Talnagögn | Numerical Data'!$1:$1048576,_xlfn.XMATCH($B433,'Talnagögn | Numerical Data'!$B:$B),_xlfn.XMATCH($B$6,'Talnagögn | Numerical Data'!$1:$1))-INDEX('Talnagögn | Numerical Data'!$1:$1048576,_xlfn.XMATCH($A433,'Talnagögn | Numerical Data'!$A:$A),_xlfn.XMATCH($B$2,'Talnagögn | Numerical Data'!$1:$1))</f>
        <v>-141.293571991372</v>
      </c>
      <c r="AU433" s="1003"/>
      <c r="AV433" s="364" cm="1">
        <f t="array" ref="AV433">INDEX('Talnagögn | Numerical Data'!$1:$1048576,_xlfn.XMATCH($B433,'Talnagögn | Numerical Data'!$B:$B),_xlfn.XMATCH($B$6,'Talnagögn | Numerical Data'!$1:$1))/INDEX('Talnagögn | Numerical Data'!$1:$1048576,_xlfn.XMATCH($A433,'Talnagögn | Numerical Data'!$A:$A),_xlfn.XMATCH($B$2,'Talnagögn | Numerical Data'!$1:$1))-1</f>
        <v>-0.18664545910810637</v>
      </c>
      <c r="AW433" s="1002" cm="1">
        <f t="array" ref="AW433">INDEX('Talnagögn | Numerical Data'!$1:$1048576,_xlfn.XMATCH($B433,'Talnagögn | Numerical Data'!$B:$B),_xlfn.XMATCH($B$5,'Talnagögn | Numerical Data'!$1:$1))-INDEX('Talnagögn | Numerical Data'!$1:$1048576,_xlfn.XMATCH($A433,'Talnagögn | Numerical Data'!$A:$A),_xlfn.XMATCH($B$3,'Talnagögn | Numerical Data'!$1:$1))</f>
        <v>-35.334508772875324</v>
      </c>
      <c r="AX433" s="1003"/>
      <c r="AY433" s="365" cm="1">
        <f t="array" ref="AY433">INDEX('Talnagögn | Numerical Data'!$1:$1048576,_xlfn.XMATCH($B433,'Talnagögn | Numerical Data'!$B:$B),_xlfn.XMATCH($B$5,'Talnagögn | Numerical Data'!$1:$1))/INDEX('Talnagögn | Numerical Data'!$1:$1048576,_xlfn.XMATCH($A433,'Talnagögn | Numerical Data'!$A:$A),_xlfn.XMATCH($B$3,'Talnagögn | Numerical Data'!$1:$1))-1</f>
        <v>-4.9703338624949911E-2</v>
      </c>
      <c r="AZ433" s="1002" cm="1">
        <f t="array" ref="AZ433">INDEX('Talnagögn | Numerical Data'!$1:$1048576,_xlfn.XMATCH($C433,'Talnagögn | Numerical Data'!$B:$B),_xlfn.XMATCH($B$6,'Talnagögn | Numerical Data'!$1:$1))-INDEX('Talnagögn | Numerical Data'!$1:$1048576,_xlfn.XMATCH($A433,'Talnagögn | Numerical Data'!$A:$A),_xlfn.XMATCH($B$2,'Talnagögn | Numerical Data'!$1:$1))</f>
        <v>-155.3218859261824</v>
      </c>
      <c r="BA433" s="1003"/>
      <c r="BB433" s="364" cm="1">
        <f t="array" ref="BB433">INDEX('Talnagögn | Numerical Data'!$1:$1048576,_xlfn.XMATCH($C433,'Talnagögn | Numerical Data'!$B:$B),_xlfn.XMATCH($B$6,'Talnagögn | Numerical Data'!$1:$1))/INDEX('Talnagögn | Numerical Data'!$1:$1048576,_xlfn.XMATCH($A433,'Talnagögn | Numerical Data'!$A:$A),_xlfn.XMATCH($B$2,'Talnagögn | Numerical Data'!$1:$1))-1</f>
        <v>-0.20517652926206364</v>
      </c>
      <c r="BC433" s="1002" cm="1">
        <f t="array" ref="BC433">INDEX('Talnagögn | Numerical Data'!$1:$1048576,_xlfn.XMATCH($C433,'Talnagögn | Numerical Data'!$B:$B),_xlfn.XMATCH($B$5,'Talnagögn | Numerical Data'!$1:$1))-INDEX('Talnagögn | Numerical Data'!$1:$1048576,_xlfn.XMATCH($A433,'Talnagögn | Numerical Data'!$A:$A),_xlfn.XMATCH($B$3,'Talnagögn | Numerical Data'!$1:$1))</f>
        <v>-50.257263395656537</v>
      </c>
      <c r="BD433" s="1003"/>
      <c r="BE433" s="366" cm="1">
        <f t="array" ref="BE433">INDEX('Talnagögn | Numerical Data'!$1:$1048576,_xlfn.XMATCH($C433,'Talnagögn | Numerical Data'!$B:$B),_xlfn.XMATCH($B$5,'Talnagögn | Numerical Data'!$1:$1))/INDEX('Talnagögn | Numerical Data'!$1:$1048576,_xlfn.XMATCH($A433,'Talnagögn | Numerical Data'!$A:$A),_xlfn.XMATCH($B$3,'Talnagögn | Numerical Data'!$1:$1))-1</f>
        <v>-7.0694453316843098E-2</v>
      </c>
    </row>
    <row r="434" spans="1:57" s="42" customFormat="1" x14ac:dyDescent="0.4">
      <c r="A434" s="128"/>
      <c r="B434" s="596"/>
      <c r="C434" s="591"/>
      <c r="D434" s="337" t="s">
        <v>48</v>
      </c>
      <c r="E434" s="343"/>
      <c r="F434" s="268"/>
      <c r="G434" s="268"/>
      <c r="H434" s="268"/>
      <c r="I434" s="268"/>
      <c r="J434" s="268"/>
      <c r="K434" s="268"/>
      <c r="L434" s="268"/>
      <c r="M434" s="268"/>
      <c r="N434" s="268"/>
      <c r="O434" s="268"/>
      <c r="P434" s="268"/>
      <c r="Q434" s="268"/>
      <c r="R434" s="268"/>
      <c r="AD434" s="542"/>
    </row>
    <row r="435" spans="1:57" s="42" customFormat="1" ht="33" customHeight="1" x14ac:dyDescent="0.4">
      <c r="A435" s="128"/>
      <c r="B435" s="591"/>
      <c r="C435" s="591"/>
      <c r="D435" s="337" t="s">
        <v>48</v>
      </c>
      <c r="E435" s="1084" t="s">
        <v>425</v>
      </c>
      <c r="F435" s="1082" t="str">
        <f>$F$4</f>
        <v>SÖGULEG LOSUN</v>
      </c>
      <c r="G435" s="1083"/>
      <c r="H435" s="1083"/>
      <c r="I435" s="1083"/>
      <c r="J435" s="1083"/>
      <c r="K435" s="1083"/>
      <c r="L435" s="1083"/>
      <c r="M435" s="1083"/>
      <c r="N435" s="1083"/>
      <c r="O435" s="1083"/>
      <c r="P435" s="1083"/>
      <c r="Q435" s="1084"/>
      <c r="R435" s="1085" t="str">
        <f>$R$4</f>
        <v>FRAMREIKNUÐ LOSUN</v>
      </c>
      <c r="S435" s="1086"/>
      <c r="T435" s="1086"/>
      <c r="U435" s="1086"/>
      <c r="V435" s="1086"/>
      <c r="W435" s="1086"/>
      <c r="X435" s="1086"/>
      <c r="Y435" s="1086"/>
      <c r="Z435" s="1086"/>
      <c r="AA435" s="1086"/>
      <c r="AB435" s="1086"/>
      <c r="AC435" s="1086"/>
      <c r="AD435" s="542"/>
      <c r="AG435" s="1084" t="s">
        <v>437</v>
      </c>
      <c r="AH435" s="1082" t="s">
        <v>174</v>
      </c>
      <c r="AI435" s="1083"/>
      <c r="AJ435" s="1083"/>
      <c r="AK435" s="1083"/>
      <c r="AL435" s="1083"/>
      <c r="AM435" s="1083"/>
      <c r="AN435" s="1083"/>
      <c r="AO435" s="1083"/>
      <c r="AP435" s="1083"/>
      <c r="AQ435" s="1083"/>
      <c r="AR435" s="1083"/>
      <c r="AS435" s="1084"/>
      <c r="AT435" s="1085" t="s">
        <v>426</v>
      </c>
      <c r="AU435" s="1086"/>
      <c r="AV435" s="1086"/>
      <c r="AW435" s="1086"/>
      <c r="AX435" s="1086"/>
      <c r="AY435" s="1086"/>
      <c r="AZ435" s="1086"/>
      <c r="BA435" s="1086"/>
      <c r="BB435" s="1086"/>
      <c r="BC435" s="1086"/>
      <c r="BD435" s="1086"/>
      <c r="BE435" s="1086"/>
    </row>
    <row r="436" spans="1:57" s="42" customFormat="1" ht="33" customHeight="1" x14ac:dyDescent="0.4">
      <c r="A436" s="128"/>
      <c r="B436" s="591"/>
      <c r="C436" s="591"/>
      <c r="D436" s="337"/>
      <c r="E436" s="1084"/>
      <c r="F436" s="1073" t="str">
        <f>$F$5</f>
        <v>Losun árið 2023 í samanburði við losun fyrri ára</v>
      </c>
      <c r="G436" s="1074"/>
      <c r="H436" s="1074"/>
      <c r="I436" s="1074"/>
      <c r="J436" s="1074"/>
      <c r="K436" s="1074"/>
      <c r="L436" s="1074"/>
      <c r="M436" s="1074"/>
      <c r="N436" s="1074"/>
      <c r="O436" s="1074"/>
      <c r="P436" s="1074"/>
      <c r="Q436" s="1075"/>
      <c r="R436" s="1076" t="str">
        <f>$R$5</f>
        <v>Sviðsmynd með núgildandi aðgerðum</v>
      </c>
      <c r="S436" s="1077"/>
      <c r="T436" s="1077"/>
      <c r="U436" s="1077"/>
      <c r="V436" s="1077"/>
      <c r="W436" s="1078"/>
      <c r="X436" s="1076" t="str">
        <f>$X$5</f>
        <v>Sviðsmynd með viðbótaraðgerðum</v>
      </c>
      <c r="Y436" s="1077"/>
      <c r="Z436" s="1077"/>
      <c r="AA436" s="1077"/>
      <c r="AB436" s="1077"/>
      <c r="AC436" s="1077"/>
      <c r="AD436" s="542"/>
      <c r="AG436" s="1084"/>
      <c r="AH436" s="1073" t="str">
        <f>$AH$5</f>
        <v>Emissions in 2023 compared to emissions in previous years</v>
      </c>
      <c r="AI436" s="1074"/>
      <c r="AJ436" s="1074"/>
      <c r="AK436" s="1074"/>
      <c r="AL436" s="1074"/>
      <c r="AM436" s="1074"/>
      <c r="AN436" s="1074"/>
      <c r="AO436" s="1074"/>
      <c r="AP436" s="1074"/>
      <c r="AQ436" s="1074"/>
      <c r="AR436" s="1074"/>
      <c r="AS436" s="1075"/>
      <c r="AT436" s="1076" t="str">
        <f>$AT$5</f>
        <v>Scenario: With Existing Measures</v>
      </c>
      <c r="AU436" s="1077"/>
      <c r="AV436" s="1077"/>
      <c r="AW436" s="1077"/>
      <c r="AX436" s="1077"/>
      <c r="AY436" s="1078"/>
      <c r="AZ436" s="1076" t="str">
        <f>$AZ$5</f>
        <v>Scenario: With Additional Measures</v>
      </c>
      <c r="BA436" s="1077"/>
      <c r="BB436" s="1077"/>
      <c r="BC436" s="1077"/>
      <c r="BD436" s="1077"/>
      <c r="BE436" s="1077"/>
    </row>
    <row r="437" spans="1:57" s="42" customFormat="1" ht="29.1" customHeight="1" x14ac:dyDescent="0.4">
      <c r="A437" s="128"/>
      <c r="B437" s="591"/>
      <c r="C437" s="591"/>
      <c r="D437" s="337" t="s">
        <v>48</v>
      </c>
      <c r="E437" s="1084"/>
      <c r="F437" s="1079" t="str">
        <f>$F$6</f>
        <v>Losun 2023</v>
      </c>
      <c r="G437" s="1080"/>
      <c r="H437" s="1081"/>
      <c r="I437" s="1079" t="str">
        <f>$I$6</f>
        <v>Breyting frá 2022</v>
      </c>
      <c r="J437" s="1080"/>
      <c r="K437" s="1081"/>
      <c r="L437" s="1079" t="str">
        <f>$L$6</f>
        <v>Breyting frá 2005</v>
      </c>
      <c r="M437" s="1080"/>
      <c r="N437" s="1081"/>
      <c r="O437" s="1079" t="str">
        <f>$O$6</f>
        <v>Breyting frá 1990</v>
      </c>
      <c r="P437" s="1080"/>
      <c r="Q437" s="1081"/>
      <c r="R437" s="1059" t="str">
        <f>$R$6</f>
        <v>Breyting milli
1990 og 2055</v>
      </c>
      <c r="S437" s="1060"/>
      <c r="T437" s="1061"/>
      <c r="U437" s="1059" t="str">
        <f>$U$6</f>
        <v>Breyting milli
2005 og 2030</v>
      </c>
      <c r="V437" s="1060"/>
      <c r="W437" s="1061"/>
      <c r="X437" s="1059" t="str">
        <f>$X$6</f>
        <v>Breyting milli
1990 og 2055</v>
      </c>
      <c r="Y437" s="1060"/>
      <c r="Z437" s="1061"/>
      <c r="AA437" s="1059" t="str">
        <f>$AA$6</f>
        <v>Breyting milli
2005 og 2030</v>
      </c>
      <c r="AB437" s="1060"/>
      <c r="AC437" s="1060"/>
      <c r="AD437" s="542"/>
      <c r="AG437" s="1084"/>
      <c r="AH437" s="1079" t="str">
        <f>$AH$6</f>
        <v>Emissions in 2023</v>
      </c>
      <c r="AI437" s="1080"/>
      <c r="AJ437" s="1081"/>
      <c r="AK437" s="1079" t="str">
        <f>$AK$6</f>
        <v>Change from 2022</v>
      </c>
      <c r="AL437" s="1080"/>
      <c r="AM437" s="1081"/>
      <c r="AN437" s="1079" t="str">
        <f>$AN$6</f>
        <v>Change from 2005</v>
      </c>
      <c r="AO437" s="1080"/>
      <c r="AP437" s="1081"/>
      <c r="AQ437" s="1079" t="str">
        <f>$AQ$6</f>
        <v>Change from 1990</v>
      </c>
      <c r="AR437" s="1080"/>
      <c r="AS437" s="1081"/>
      <c r="AT437" s="1059" t="str">
        <f>$AT$6</f>
        <v>Change between 1990 and 2055</v>
      </c>
      <c r="AU437" s="1060"/>
      <c r="AV437" s="1061"/>
      <c r="AW437" s="1059" t="str">
        <f>$AW$6</f>
        <v>Change between 2005 and 2030</v>
      </c>
      <c r="AX437" s="1060"/>
      <c r="AY437" s="1061"/>
      <c r="AZ437" s="1059" t="str">
        <f>$AT$6</f>
        <v>Change between 1990 and 2055</v>
      </c>
      <c r="BA437" s="1060"/>
      <c r="BB437" s="1061"/>
      <c r="BC437" s="1059" t="str">
        <f>$AW$6</f>
        <v>Change between 2005 and 2030</v>
      </c>
      <c r="BD437" s="1060"/>
      <c r="BE437" s="1060"/>
    </row>
    <row r="438" spans="1:57" s="42" customFormat="1" ht="16.95" customHeight="1" x14ac:dyDescent="0.4">
      <c r="A438" s="128"/>
      <c r="B438" s="591"/>
      <c r="C438" s="591"/>
      <c r="D438" s="337" t="s">
        <v>48</v>
      </c>
      <c r="E438" s="1084"/>
      <c r="F438" s="1063" t="str">
        <f>$F$7</f>
        <v>Þús. tonn CO₂-íg.</v>
      </c>
      <c r="G438" s="1064"/>
      <c r="H438" s="612" t="s">
        <v>4</v>
      </c>
      <c r="I438" s="1063" t="str">
        <f>$F$7</f>
        <v>Þús. tonn CO₂-íg.</v>
      </c>
      <c r="J438" s="1064"/>
      <c r="K438" s="612" t="s">
        <v>4</v>
      </c>
      <c r="L438" s="1063" t="str">
        <f>$F$7</f>
        <v>Þús. tonn CO₂-íg.</v>
      </c>
      <c r="M438" s="1064"/>
      <c r="N438" s="612" t="s">
        <v>4</v>
      </c>
      <c r="O438" s="1063" t="str">
        <f>$F$7</f>
        <v>Þús. tonn CO₂-íg.</v>
      </c>
      <c r="P438" s="1064"/>
      <c r="Q438" s="612" t="s">
        <v>4</v>
      </c>
      <c r="R438" s="1062" t="str">
        <f>$F$7</f>
        <v>Þús. tonn CO₂-íg.</v>
      </c>
      <c r="S438" s="1062"/>
      <c r="T438" s="614" t="s">
        <v>4</v>
      </c>
      <c r="U438" s="1062" t="str">
        <f>$F$7</f>
        <v>Þús. tonn CO₂-íg.</v>
      </c>
      <c r="V438" s="1062"/>
      <c r="W438" s="614" t="s">
        <v>4</v>
      </c>
      <c r="X438" s="1062" t="str">
        <f>$F$7</f>
        <v>Þús. tonn CO₂-íg.</v>
      </c>
      <c r="Y438" s="1062"/>
      <c r="Z438" s="614" t="s">
        <v>4</v>
      </c>
      <c r="AA438" s="1062" t="str">
        <f>$F$7</f>
        <v>Þús. tonn CO₂-íg.</v>
      </c>
      <c r="AB438" s="1062"/>
      <c r="AC438" s="613" t="s">
        <v>4</v>
      </c>
      <c r="AD438" s="542"/>
      <c r="AG438" s="1084"/>
      <c r="AH438" s="1063" t="s">
        <v>435</v>
      </c>
      <c r="AI438" s="1064"/>
      <c r="AJ438" s="612" t="s">
        <v>4</v>
      </c>
      <c r="AK438" s="1063" t="s">
        <v>435</v>
      </c>
      <c r="AL438" s="1064"/>
      <c r="AM438" s="612" t="s">
        <v>4</v>
      </c>
      <c r="AN438" s="1063" t="s">
        <v>435</v>
      </c>
      <c r="AO438" s="1064"/>
      <c r="AP438" s="612" t="s">
        <v>4</v>
      </c>
      <c r="AQ438" s="1063" t="s">
        <v>435</v>
      </c>
      <c r="AR438" s="1064"/>
      <c r="AS438" s="612" t="s">
        <v>4</v>
      </c>
      <c r="AT438" s="1184" t="s">
        <v>435</v>
      </c>
      <c r="AU438" s="1062"/>
      <c r="AV438" s="614" t="s">
        <v>4</v>
      </c>
      <c r="AW438" s="1184" t="s">
        <v>435</v>
      </c>
      <c r="AX438" s="1062"/>
      <c r="AY438" s="614" t="s">
        <v>4</v>
      </c>
      <c r="AZ438" s="1184" t="s">
        <v>435</v>
      </c>
      <c r="BA438" s="1062"/>
      <c r="BB438" s="614" t="s">
        <v>4</v>
      </c>
      <c r="BC438" s="1184" t="s">
        <v>435</v>
      </c>
      <c r="BD438" s="1062"/>
      <c r="BE438" s="613" t="s">
        <v>4</v>
      </c>
    </row>
    <row r="439" spans="1:57" s="42" customFormat="1" ht="21" customHeight="1" x14ac:dyDescent="0.4">
      <c r="A439" s="51" t="s">
        <v>104</v>
      </c>
      <c r="B439" s="51" t="s">
        <v>389</v>
      </c>
      <c r="C439" s="51" t="s">
        <v>395</v>
      </c>
      <c r="D439" s="337" t="s">
        <v>48</v>
      </c>
      <c r="E439" s="392" t="str">
        <f>'Talnagögn | Numerical Data'!$D$186</f>
        <v>Áburðarnotkun í landbúnaði</v>
      </c>
      <c r="F439" s="991" cm="1">
        <f t="array" ref="F439">INDEX('Talnagögn | Numerical Data'!$1:$1048576,_xlfn.XMATCH($A439,'Talnagögn | Numerical Data'!$B:$B),_xlfn.XMATCH($A$2,'Talnagögn | Numerical Data'!$1:$1))</f>
        <v>126.36113402574739</v>
      </c>
      <c r="G439" s="991"/>
      <c r="H439" s="292">
        <f>$F$439/$F$445</f>
        <v>0.18250247057314198</v>
      </c>
      <c r="I439" s="1005" cm="1">
        <f t="array" ref="I439">INDEX('Talnagögn | Numerical Data'!$1:$1048576,_xlfn.XMATCH($A439,'Talnagögn | Numerical Data'!$B:$B),_xlfn.XMATCH($A$2,'Talnagögn | Numerical Data'!$1:$1))-INDEX('Talnagögn | Numerical Data'!$1:$1048576,_xlfn.XMATCH($A439,'Talnagögn | Numerical Data'!$B:$B),_xlfn.XMATCH($B$4,'Talnagögn | Numerical Data'!$1:$1))</f>
        <v>-11.449932276512072</v>
      </c>
      <c r="J439" s="1005"/>
      <c r="K439" s="290" cm="1">
        <f t="array" ref="K439">INDEX('Talnagögn | Numerical Data'!$1:$1048576, _xlfn.XMATCH($A439,'Talnagögn | Numerical Data'!$B:$B), _xlfn.XMATCH($A$2,'Talnagögn | Numerical Data'!$1:$1))/INDEX('Talnagögn | Numerical Data'!$1:$1048576, _xlfn.XMATCH($A439,'Talnagögn | Numerical Data'!$B:$B), _xlfn.XMATCH($B$4,'Talnagögn | Numerical Data'!$1:$1))-1</f>
        <v>-8.3084273155532129E-2</v>
      </c>
      <c r="L439" s="1046" cm="1">
        <f t="array" ref="L439">INDEX('Talnagögn | Numerical Data'!$1:$1048576,_xlfn.XMATCH($A439,'Talnagögn | Numerical Data'!$B:$B),_xlfn.XMATCH($A$2,'Talnagögn | Numerical Data'!$1:$1))-INDEX('Talnagögn | Numerical Data'!$1:$1048576,_xlfn.XMATCH($A439,'Talnagögn | Numerical Data'!$B:$B),_xlfn.XMATCH($B$3,'Talnagögn | Numerical Data'!$1:$1))</f>
        <v>-6.8092193689499823</v>
      </c>
      <c r="M439" s="1046"/>
      <c r="N439" s="290" cm="1">
        <f t="array" ref="N439">INDEX('Talnagögn | Numerical Data'!$1:$1048576,_xlfn.XMATCH($A439,'Talnagögn | Numerical Data'!$B:$B),_xlfn.XMATCH($A$2,'Talnagögn | Numerical Data'!$1:$1))/INDEX('Talnagögn | Numerical Data'!$1:$1048576,_xlfn.XMATCH($A439,'Talnagögn | Numerical Data'!$B:$B),_xlfn.XMATCH($B$3,'Talnagögn | Numerical Data'!$1:$1))-1</f>
        <v>-5.1131646011094212E-2</v>
      </c>
      <c r="O439" s="1005" cm="1">
        <f t="array" ref="O439">INDEX('Talnagögn | Numerical Data'!$1:$1048576,_xlfn.XMATCH($A439,'Talnagögn | Numerical Data'!$B:$B),_xlfn.XMATCH($A$2,'Talnagögn | Numerical Data'!$1:$1))-INDEX('Talnagögn | Numerical Data'!$1:$1048576,_xlfn.XMATCH($A439,'Talnagögn | Numerical Data'!$B:$B),_xlfn.XMATCH($B$2,'Talnagögn | Numerical Data'!$1:$1))</f>
        <v>-24.65698792259326</v>
      </c>
      <c r="P439" s="1005"/>
      <c r="Q439" s="292" cm="1">
        <f t="array" ref="Q439">INDEX('Talnagögn | Numerical Data'!$1:$1048576,_xlfn.XMATCH($A439,'Talnagögn | Numerical Data'!$B:$B),_xlfn.XMATCH($A$2,'Talnagögn | Numerical Data'!$1:$1))/INDEX('Talnagögn | Numerical Data'!$1:$1048576,_xlfn.XMATCH($A439,'Talnagögn | Numerical Data'!$B:$B),_xlfn.XMATCH($B$2,'Talnagögn | Numerical Data'!$1:$1))-1</f>
        <v>-0.16327171603304513</v>
      </c>
      <c r="R439" s="989" cm="1">
        <f t="array" ref="R439">INDEX('Talnagögn | Numerical Data'!$1:$1048576,_xlfn.XMATCH($B439,'Talnagögn | Numerical Data'!$B:$B),_xlfn.XMATCH($B$6,'Talnagögn | Numerical Data'!$1:$1))-INDEX('Talnagögn | Numerical Data'!$1:$1048576,_xlfn.XMATCH($A439,'Talnagögn | Numerical Data'!$B:$B),_xlfn.XMATCH($B$2,'Talnagögn | Numerical Data'!$1:$1))</f>
        <v>-37.022964494746589</v>
      </c>
      <c r="S439" s="989"/>
      <c r="T439" s="292" cm="1">
        <f t="array" ref="T439">INDEX('Talnagögn | Numerical Data'!$1:$1048576,_xlfn.XMATCH($B439,'Talnagögn | Numerical Data'!$B:$B),_xlfn.XMATCH($B$6,'Talnagögn | Numerical Data'!$1:$1))/INDEX('Talnagögn | Numerical Data'!$1:$1048576,_xlfn.XMATCH($A439,'Talnagögn | Numerical Data'!$B:$B),_xlfn.XMATCH($B$2,'Talnagögn | Numerical Data'!$1:$1))-1</f>
        <v>-0.24515577347340589</v>
      </c>
      <c r="U439" s="989" cm="1">
        <f t="array" ref="U439">INDEX('Talnagögn | Numerical Data'!$1:$1048576,_xlfn.XMATCH($B439,'Talnagögn | Numerical Data'!$B:$B),_xlfn.XMATCH($B$5,'Talnagögn | Numerical Data'!$1:$1))-INDEX('Talnagögn | Numerical Data'!$1:$1048576,_xlfn.XMATCH($A439,'Talnagögn | Numerical Data'!$B:$B),_xlfn.XMATCH($B$3,'Talnagögn | Numerical Data'!$1:$1))</f>
        <v>-10.272893217772889</v>
      </c>
      <c r="V439" s="989"/>
      <c r="W439" s="290" cm="1">
        <f t="array" ref="W439">INDEX('Talnagögn | Numerical Data'!$1:$1048576,_xlfn.XMATCH($B439,'Talnagögn | Numerical Data'!$B:$B),_xlfn.XMATCH($B$5,'Talnagögn | Numerical Data'!$1:$1))/INDEX('Talnagögn | Numerical Data'!$1:$1048576,_xlfn.XMATCH($A439,'Talnagögn | Numerical Data'!$B:$B),_xlfn.XMATCH($B$3,'Talnagögn | Numerical Data'!$1:$1))-1</f>
        <v>-7.7140992389841734E-2</v>
      </c>
      <c r="X439" s="989" cm="1">
        <f t="array" ref="X439">INDEX('Talnagögn | Numerical Data'!$1:$1048576,_xlfn.XMATCH($C439,'Talnagögn | Numerical Data'!$B:$B),_xlfn.XMATCH($B$6,'Talnagögn | Numerical Data'!$1:$1))-INDEX('Talnagögn | Numerical Data'!$1:$1048576,_xlfn.XMATCH($A439,'Talnagögn | Numerical Data'!$B:$B),_xlfn.XMATCH($B$2,'Talnagögn | Numerical Data'!$1:$1))</f>
        <v>-51.051278429557158</v>
      </c>
      <c r="Y439" s="989"/>
      <c r="Z439" s="292" cm="1">
        <f t="array" ref="Z439">INDEX('Talnagögn | Numerical Data'!$1:$1048576,_xlfn.XMATCH($C439,'Talnagögn | Numerical Data'!$B:$B),_xlfn.XMATCH($B$6,'Talnagögn | Numerical Data'!$1:$1))/INDEX('Talnagögn | Numerical Data'!$1:$1048576,_xlfn.XMATCH($A439,'Talnagögn | Numerical Data'!$B:$B),_xlfn.XMATCH($B$2,'Talnagögn | Numerical Data'!$1:$1))-1</f>
        <v>-0.33804736657379741</v>
      </c>
      <c r="AA439" s="989" cm="1">
        <f t="array" ref="AA439">INDEX('Talnagögn | Numerical Data'!$1:$1048576,_xlfn.XMATCH($C439,'Talnagögn | Numerical Data'!$B:$B),_xlfn.XMATCH($B$5,'Talnagögn | Numerical Data'!$1:$1))-INDEX('Talnagögn | Numerical Data'!$1:$1048576,_xlfn.XMATCH($A439,'Talnagögn | Numerical Data'!$B:$B),_xlfn.XMATCH($B$3,'Talnagögn | Numerical Data'!$1:$1))</f>
        <v>-25.195647840554216</v>
      </c>
      <c r="AB439" s="989"/>
      <c r="AC439" s="287" cm="1">
        <f t="array" ref="AC439">INDEX('Talnagögn | Numerical Data'!$1:$1048576,_xlfn.XMATCH($C439,'Talnagögn | Numerical Data'!$B:$B),_xlfn.XMATCH($B$5,'Talnagögn | Numerical Data'!$1:$1))/INDEX('Talnagögn | Numerical Data'!$1:$1048576,_xlfn.XMATCH($A439,'Talnagögn | Numerical Data'!$B:$B),_xlfn.XMATCH($B$3,'Talnagögn | Numerical Data'!$1:$1))-1</f>
        <v>-0.18919862565715373</v>
      </c>
      <c r="AD439" s="631"/>
      <c r="AG439" s="275" t="str">
        <f>'Talnagögn | Numerical Data'!$E$186</f>
        <v>Fertilizer Use in Agriculture</v>
      </c>
      <c r="AH439" s="991" cm="1">
        <f t="array" ref="AH439">INDEX('Talnagögn | Numerical Data'!$1:$1048576,_xlfn.XMATCH($A439,'Talnagögn | Numerical Data'!$B:$B),_xlfn.XMATCH($A$2,'Talnagögn | Numerical Data'!$1:$1))</f>
        <v>126.36113402574739</v>
      </c>
      <c r="AI439" s="991"/>
      <c r="AJ439" s="292">
        <f>$F$439/$F$445</f>
        <v>0.18250247057314198</v>
      </c>
      <c r="AK439" s="1005" cm="1">
        <f t="array" ref="AK439">INDEX('Talnagögn | Numerical Data'!$1:$1048576,_xlfn.XMATCH($A439,'Talnagögn | Numerical Data'!$B:$B),_xlfn.XMATCH($A$2,'Talnagögn | Numerical Data'!$1:$1))-INDEX('Talnagögn | Numerical Data'!$1:$1048576,_xlfn.XMATCH($A439,'Talnagögn | Numerical Data'!$B:$B),_xlfn.XMATCH($B$4,'Talnagögn | Numerical Data'!$1:$1))</f>
        <v>-11.449932276512072</v>
      </c>
      <c r="AL439" s="1005"/>
      <c r="AM439" s="290" cm="1">
        <f t="array" ref="AM439">INDEX('Talnagögn | Numerical Data'!$1:$1048576, _xlfn.XMATCH($A439,'Talnagögn | Numerical Data'!$B:$B), _xlfn.XMATCH($A$2,'Talnagögn | Numerical Data'!$1:$1))/INDEX('Talnagögn | Numerical Data'!$1:$1048576, _xlfn.XMATCH($A439,'Talnagögn | Numerical Data'!$B:$B), _xlfn.XMATCH($B$4,'Talnagögn | Numerical Data'!$1:$1))-1</f>
        <v>-8.3084273155532129E-2</v>
      </c>
      <c r="AN439" s="1046" cm="1">
        <f t="array" ref="AN439">INDEX('Talnagögn | Numerical Data'!$1:$1048576,_xlfn.XMATCH($A439,'Talnagögn | Numerical Data'!$B:$B),_xlfn.XMATCH($A$2,'Talnagögn | Numerical Data'!$1:$1))-INDEX('Talnagögn | Numerical Data'!$1:$1048576,_xlfn.XMATCH($A439,'Talnagögn | Numerical Data'!$B:$B),_xlfn.XMATCH($B$3,'Talnagögn | Numerical Data'!$1:$1))</f>
        <v>-6.8092193689499823</v>
      </c>
      <c r="AO439" s="1046"/>
      <c r="AP439" s="290" cm="1">
        <f t="array" ref="AP439">INDEX('Talnagögn | Numerical Data'!$1:$1048576,_xlfn.XMATCH($A439,'Talnagögn | Numerical Data'!$B:$B),_xlfn.XMATCH($A$2,'Talnagögn | Numerical Data'!$1:$1))/INDEX('Talnagögn | Numerical Data'!$1:$1048576,_xlfn.XMATCH($A439,'Talnagögn | Numerical Data'!$B:$B),_xlfn.XMATCH($B$3,'Talnagögn | Numerical Data'!$1:$1))-1</f>
        <v>-5.1131646011094212E-2</v>
      </c>
      <c r="AQ439" s="1005" cm="1">
        <f t="array" ref="AQ439">INDEX('Talnagögn | Numerical Data'!$1:$1048576,_xlfn.XMATCH($A439,'Talnagögn | Numerical Data'!$B:$B),_xlfn.XMATCH($A$2,'Talnagögn | Numerical Data'!$1:$1))-INDEX('Talnagögn | Numerical Data'!$1:$1048576,_xlfn.XMATCH($A439,'Talnagögn | Numerical Data'!$B:$B),_xlfn.XMATCH($B$2,'Talnagögn | Numerical Data'!$1:$1))</f>
        <v>-24.65698792259326</v>
      </c>
      <c r="AR439" s="1005"/>
      <c r="AS439" s="292" cm="1">
        <f t="array" ref="AS439">INDEX('Talnagögn | Numerical Data'!$1:$1048576,_xlfn.XMATCH($A439,'Talnagögn | Numerical Data'!$B:$B),_xlfn.XMATCH($A$2,'Talnagögn | Numerical Data'!$1:$1))/INDEX('Talnagögn | Numerical Data'!$1:$1048576,_xlfn.XMATCH($A439,'Talnagögn | Numerical Data'!$B:$B),_xlfn.XMATCH($B$2,'Talnagögn | Numerical Data'!$1:$1))-1</f>
        <v>-0.16327171603304513</v>
      </c>
      <c r="AT439" s="989" cm="1">
        <f t="array" ref="AT439">INDEX('Talnagögn | Numerical Data'!$1:$1048576,_xlfn.XMATCH($B439,'Talnagögn | Numerical Data'!$B:$B),_xlfn.XMATCH($B$6,'Talnagögn | Numerical Data'!$1:$1))-INDEX('Talnagögn | Numerical Data'!$1:$1048576,_xlfn.XMATCH($A439,'Talnagögn | Numerical Data'!$B:$B),_xlfn.XMATCH($B$2,'Talnagögn | Numerical Data'!$1:$1))</f>
        <v>-37.022964494746589</v>
      </c>
      <c r="AU439" s="989"/>
      <c r="AV439" s="292" cm="1">
        <f t="array" ref="AV439">INDEX('Talnagögn | Numerical Data'!$1:$1048576,_xlfn.XMATCH($B439,'Talnagögn | Numerical Data'!$B:$B),_xlfn.XMATCH($B$6,'Talnagögn | Numerical Data'!$1:$1))/INDEX('Talnagögn | Numerical Data'!$1:$1048576,_xlfn.XMATCH($A439,'Talnagögn | Numerical Data'!$B:$B),_xlfn.XMATCH($B$2,'Talnagögn | Numerical Data'!$1:$1))-1</f>
        <v>-0.24515577347340589</v>
      </c>
      <c r="AW439" s="989" cm="1">
        <f t="array" ref="AW439">INDEX('Talnagögn | Numerical Data'!$1:$1048576,_xlfn.XMATCH($B439,'Talnagögn | Numerical Data'!$B:$B),_xlfn.XMATCH($B$5,'Talnagögn | Numerical Data'!$1:$1))-INDEX('Talnagögn | Numerical Data'!$1:$1048576,_xlfn.XMATCH($A439,'Talnagögn | Numerical Data'!$B:$B),_xlfn.XMATCH($B$3,'Talnagögn | Numerical Data'!$1:$1))</f>
        <v>-10.272893217772889</v>
      </c>
      <c r="AX439" s="989"/>
      <c r="AY439" s="290" cm="1">
        <f t="array" ref="AY439">INDEX('Talnagögn | Numerical Data'!$1:$1048576,_xlfn.XMATCH($B439,'Talnagögn | Numerical Data'!$B:$B),_xlfn.XMATCH($B$5,'Talnagögn | Numerical Data'!$1:$1))/INDEX('Talnagögn | Numerical Data'!$1:$1048576,_xlfn.XMATCH($A439,'Talnagögn | Numerical Data'!$B:$B),_xlfn.XMATCH($B$3,'Talnagögn | Numerical Data'!$1:$1))-1</f>
        <v>-7.7140992389841734E-2</v>
      </c>
      <c r="AZ439" s="989" cm="1">
        <f t="array" ref="AZ439">INDEX('Talnagögn | Numerical Data'!$1:$1048576,_xlfn.XMATCH($C439,'Talnagögn | Numerical Data'!$B:$B),_xlfn.XMATCH($B$6,'Talnagögn | Numerical Data'!$1:$1))-INDEX('Talnagögn | Numerical Data'!$1:$1048576,_xlfn.XMATCH($A439,'Talnagögn | Numerical Data'!$B:$B),_xlfn.XMATCH($B$2,'Talnagögn | Numerical Data'!$1:$1))</f>
        <v>-51.051278429557158</v>
      </c>
      <c r="BA439" s="989"/>
      <c r="BB439" s="292" cm="1">
        <f t="array" ref="BB439">INDEX('Talnagögn | Numerical Data'!$1:$1048576,_xlfn.XMATCH($C439,'Talnagögn | Numerical Data'!$B:$B),_xlfn.XMATCH($B$6,'Talnagögn | Numerical Data'!$1:$1))/INDEX('Talnagögn | Numerical Data'!$1:$1048576,_xlfn.XMATCH($A439,'Talnagögn | Numerical Data'!$B:$B),_xlfn.XMATCH($B$2,'Talnagögn | Numerical Data'!$1:$1))-1</f>
        <v>-0.33804736657379741</v>
      </c>
      <c r="BC439" s="989" cm="1">
        <f t="array" ref="BC439">INDEX('Talnagögn | Numerical Data'!$1:$1048576,_xlfn.XMATCH($C439,'Talnagögn | Numerical Data'!$B:$B),_xlfn.XMATCH($B$5,'Talnagögn | Numerical Data'!$1:$1))-INDEX('Talnagögn | Numerical Data'!$1:$1048576,_xlfn.XMATCH($A439,'Talnagögn | Numerical Data'!$B:$B),_xlfn.XMATCH($B$3,'Talnagögn | Numerical Data'!$1:$1))</f>
        <v>-25.195647840554216</v>
      </c>
      <c r="BD439" s="989"/>
      <c r="BE439" s="287" cm="1">
        <f t="array" ref="BE439">INDEX('Talnagögn | Numerical Data'!$1:$1048576,_xlfn.XMATCH($C439,'Talnagögn | Numerical Data'!$B:$B),_xlfn.XMATCH($B$5,'Talnagögn | Numerical Data'!$1:$1))/INDEX('Talnagögn | Numerical Data'!$1:$1048576,_xlfn.XMATCH($A439,'Talnagögn | Numerical Data'!$B:$B),_xlfn.XMATCH($B$3,'Talnagögn | Numerical Data'!$1:$1))-1</f>
        <v>-0.18919862565715373</v>
      </c>
    </row>
    <row r="440" spans="1:57" s="42" customFormat="1" ht="21" customHeight="1" x14ac:dyDescent="0.4">
      <c r="A440" s="51" t="s">
        <v>105</v>
      </c>
      <c r="B440" s="51" t="s">
        <v>390</v>
      </c>
      <c r="C440" s="51" t="s">
        <v>396</v>
      </c>
      <c r="D440" s="337" t="s">
        <v>48</v>
      </c>
      <c r="E440" s="392" t="str">
        <f>'Talnagögn | Numerical Data'!$D$193</f>
        <v>Nautgripir</v>
      </c>
      <c r="F440" s="990" cm="1">
        <f t="array" ref="F440">INDEX('Talnagögn | Numerical Data'!$1:$1048576,_xlfn.XMATCH($A440,'Talnagögn | Numerical Data'!$B:$B),_xlfn.XMATCH($A$2,'Talnagögn | Numerical Data'!$1:$1))</f>
        <v>178.63844148321766</v>
      </c>
      <c r="G440" s="991"/>
      <c r="H440" s="292">
        <f>$F$440/$F$445</f>
        <v>0.25800620706189525</v>
      </c>
      <c r="I440" s="1045" cm="1">
        <f t="array" ref="I440">INDEX('Talnagögn | Numerical Data'!$1:$1048576,_xlfn.XMATCH($A440,'Talnagögn | Numerical Data'!$B:$B),_xlfn.XMATCH($A$2,'Talnagögn | Numerical Data'!$1:$1))-INDEX('Talnagögn | Numerical Data'!$1:$1048576,_xlfn.XMATCH($A440,'Talnagögn | Numerical Data'!$B:$B),_xlfn.XMATCH($B$4,'Talnagögn | Numerical Data'!$1:$1))</f>
        <v>-2.0576588904321795</v>
      </c>
      <c r="J440" s="1046"/>
      <c r="K440" s="290" cm="1">
        <f t="array" ref="K440">INDEX('Talnagögn | Numerical Data'!$1:$1048576, _xlfn.XMATCH($A440,'Talnagögn | Numerical Data'!$B:$B), _xlfn.XMATCH($A$2,'Talnagögn | Numerical Data'!$1:$1))/INDEX('Talnagögn | Numerical Data'!$1:$1048576, _xlfn.XMATCH($A440,'Talnagögn | Numerical Data'!$B:$B), _xlfn.XMATCH($B$4,'Talnagögn | Numerical Data'!$1:$1))-1</f>
        <v>-1.1387400647702273E-2</v>
      </c>
      <c r="L440" s="1004" cm="1">
        <f t="array" ref="L440">INDEX('Talnagögn | Numerical Data'!$1:$1048576,_xlfn.XMATCH($A440,'Talnagögn | Numerical Data'!$B:$B),_xlfn.XMATCH($A$2,'Talnagögn | Numerical Data'!$1:$1))-INDEX('Talnagögn | Numerical Data'!$1:$1048576,_xlfn.XMATCH($A440,'Talnagögn | Numerical Data'!$B:$B),_xlfn.XMATCH($B$3,'Talnagögn | Numerical Data'!$1:$1))</f>
        <v>24.003619649458614</v>
      </c>
      <c r="M440" s="1005"/>
      <c r="N440" s="292" cm="1">
        <f t="array" ref="N440">INDEX('Talnagögn | Numerical Data'!$1:$1048576,_xlfn.XMATCH($A440,'Talnagögn | Numerical Data'!$B:$B),_xlfn.XMATCH($A$2,'Talnagögn | Numerical Data'!$1:$1))/INDEX('Talnagögn | Numerical Data'!$1:$1048576,_xlfn.XMATCH($A440,'Talnagögn | Numerical Data'!$B:$B),_xlfn.XMATCH($B$3,'Talnagögn | Numerical Data'!$1:$1))-1</f>
        <v>0.15522777706087321</v>
      </c>
      <c r="O440" s="1045" cm="1">
        <f t="array" ref="O440">INDEX('Talnagögn | Numerical Data'!$1:$1048576,_xlfn.XMATCH($A440,'Talnagögn | Numerical Data'!$B:$B),_xlfn.XMATCH($A$2,'Talnagögn | Numerical Data'!$1:$1))-INDEX('Talnagögn | Numerical Data'!$1:$1048576,_xlfn.XMATCH($A440,'Talnagögn | Numerical Data'!$B:$B),_xlfn.XMATCH($B$2,'Talnagögn | Numerical Data'!$1:$1))</f>
        <v>-9.2360559215024978</v>
      </c>
      <c r="P440" s="1046"/>
      <c r="Q440" s="351" cm="1">
        <f t="array" ref="Q440">INDEX('Talnagögn | Numerical Data'!$1:$1048576,_xlfn.XMATCH($A440,'Talnagögn | Numerical Data'!$B:$B),_xlfn.XMATCH($A$2,'Talnagögn | Numerical Data'!$1:$1))/INDEX('Talnagögn | Numerical Data'!$1:$1048576,_xlfn.XMATCH($A440,'Talnagögn | Numerical Data'!$B:$B),_xlfn.XMATCH($B$2,'Talnagögn | Numerical Data'!$1:$1))-1</f>
        <v>-4.9160775140258295E-2</v>
      </c>
      <c r="R440" s="990" cm="1">
        <f t="array" ref="R440">INDEX('Talnagögn | Numerical Data'!$1:$1048576,_xlfn.XMATCH($B440,'Talnagögn | Numerical Data'!$B:$B),_xlfn.XMATCH($B$6,'Talnagögn | Numerical Data'!$1:$1))-INDEX('Talnagögn | Numerical Data'!$1:$1048576,_xlfn.XMATCH($A440,'Talnagögn | Numerical Data'!$B:$B),_xlfn.XMATCH($B$2,'Talnagögn | Numerical Data'!$1:$1))</f>
        <v>-42.597186363776729</v>
      </c>
      <c r="S440" s="991"/>
      <c r="T440" s="292" cm="1">
        <f t="array" ref="T440">INDEX('Talnagögn | Numerical Data'!$1:$1048576,_xlfn.XMATCH($B440,'Talnagögn | Numerical Data'!$B:$B),_xlfn.XMATCH($B$6,'Talnagögn | Numerical Data'!$1:$1))/INDEX('Talnagögn | Numerical Data'!$1:$1048576,_xlfn.XMATCH($A440,'Talnagögn | Numerical Data'!$B:$B),_xlfn.XMATCH($B$2,'Talnagögn | Numerical Data'!$1:$1))-1</f>
        <v>-0.22673213742264153</v>
      </c>
      <c r="U440" s="1004" cm="1">
        <f t="array" ref="U440">INDEX('Talnagögn | Numerical Data'!$1:$1048576,_xlfn.XMATCH($B440,'Talnagögn | Numerical Data'!$B:$B),_xlfn.XMATCH($B$5,'Talnagögn | Numerical Data'!$1:$1))-INDEX('Talnagögn | Numerical Data'!$1:$1048576,_xlfn.XMATCH($A440,'Talnagögn | Numerical Data'!$B:$B),_xlfn.XMATCH($B$3,'Talnagögn | Numerical Data'!$1:$1))</f>
        <v>14.643433340047494</v>
      </c>
      <c r="V440" s="1005"/>
      <c r="W440" s="290" cm="1">
        <f t="array" ref="W440">INDEX('Talnagögn | Numerical Data'!$1:$1048576,_xlfn.XMATCH($B440,'Talnagögn | Numerical Data'!$B:$B),_xlfn.XMATCH($B$5,'Talnagögn | Numerical Data'!$1:$1))/INDEX('Talnagögn | Numerical Data'!$1:$1048576,_xlfn.XMATCH($A440,'Talnagögn | Numerical Data'!$B:$B),_xlfn.XMATCH($B$3,'Talnagögn | Numerical Data'!$1:$1))-1</f>
        <v>9.4696868185291327E-2</v>
      </c>
      <c r="X440" s="998" cm="1">
        <f t="array" ref="X440">INDEX('Talnagögn | Numerical Data'!$1:$1048576,_xlfn.XMATCH($C440,'Talnagögn | Numerical Data'!$B:$B),_xlfn.XMATCH($B$6,'Talnagögn | Numerical Data'!$1:$1))-INDEX('Talnagögn | Numerical Data'!$1:$1048576,_xlfn.XMATCH($A440,'Talnagögn | Numerical Data'!$B:$B),_xlfn.XMATCH($B$2,'Talnagögn | Numerical Data'!$1:$1))</f>
        <v>-42.597186363776729</v>
      </c>
      <c r="Y440" s="999"/>
      <c r="Z440" s="622" cm="1">
        <f t="array" ref="Z440">INDEX('Talnagögn | Numerical Data'!$1:$1048576,_xlfn.XMATCH($C440,'Talnagögn | Numerical Data'!$B:$B),_xlfn.XMATCH($B$6,'Talnagögn | Numerical Data'!$1:$1))/INDEX('Talnagögn | Numerical Data'!$1:$1048576,_xlfn.XMATCH($A440,'Talnagögn | Numerical Data'!$B:$B),_xlfn.XMATCH($B$2,'Talnagögn | Numerical Data'!$1:$1))-1</f>
        <v>-0.22673213742264153</v>
      </c>
      <c r="AA440" s="998" cm="1">
        <f t="array" ref="AA440">INDEX('Talnagögn | Numerical Data'!$1:$1048576,_xlfn.XMATCH($C440,'Talnagögn | Numerical Data'!$B:$B),_xlfn.XMATCH($B$5,'Talnagögn | Numerical Data'!$1:$1))-INDEX('Talnagögn | Numerical Data'!$1:$1048576,_xlfn.XMATCH($A440,'Talnagögn | Numerical Data'!$B:$B),_xlfn.XMATCH($B$3,'Talnagögn | Numerical Data'!$1:$1))</f>
        <v>14.643433340047494</v>
      </c>
      <c r="AB440" s="999"/>
      <c r="AC440" s="623" cm="1">
        <f t="array" ref="AC440">INDEX('Talnagögn | Numerical Data'!$1:$1048576,_xlfn.XMATCH($C440,'Talnagögn | Numerical Data'!$B:$B),_xlfn.XMATCH($B$5,'Talnagögn | Numerical Data'!$1:$1))/INDEX('Talnagögn | Numerical Data'!$1:$1048576,_xlfn.XMATCH($A440,'Talnagögn | Numerical Data'!$B:$B),_xlfn.XMATCH($B$3,'Talnagögn | Numerical Data'!$1:$1))-1</f>
        <v>9.4696868185291327E-2</v>
      </c>
      <c r="AD440" s="631"/>
      <c r="AG440" s="275" t="str">
        <f>'Talnagögn | Numerical Data'!$E$193</f>
        <v>Cattle</v>
      </c>
      <c r="AH440" s="990" cm="1">
        <f t="array" ref="AH440">INDEX('Talnagögn | Numerical Data'!$1:$1048576,_xlfn.XMATCH($A440,'Talnagögn | Numerical Data'!$B:$B),_xlfn.XMATCH($A$2,'Talnagögn | Numerical Data'!$1:$1))</f>
        <v>178.63844148321766</v>
      </c>
      <c r="AI440" s="991"/>
      <c r="AJ440" s="292">
        <f>$F$440/$F$445</f>
        <v>0.25800620706189525</v>
      </c>
      <c r="AK440" s="1045" cm="1">
        <f t="array" ref="AK440">INDEX('Talnagögn | Numerical Data'!$1:$1048576,_xlfn.XMATCH($A440,'Talnagögn | Numerical Data'!$B:$B),_xlfn.XMATCH($A$2,'Talnagögn | Numerical Data'!$1:$1))-INDEX('Talnagögn | Numerical Data'!$1:$1048576,_xlfn.XMATCH($A440,'Talnagögn | Numerical Data'!$B:$B),_xlfn.XMATCH($B$4,'Talnagögn | Numerical Data'!$1:$1))</f>
        <v>-2.0576588904321795</v>
      </c>
      <c r="AL440" s="1046"/>
      <c r="AM440" s="290" cm="1">
        <f t="array" ref="AM440">INDEX('Talnagögn | Numerical Data'!$1:$1048576, _xlfn.XMATCH($A440,'Talnagögn | Numerical Data'!$B:$B), _xlfn.XMATCH($A$2,'Talnagögn | Numerical Data'!$1:$1))/INDEX('Talnagögn | Numerical Data'!$1:$1048576, _xlfn.XMATCH($A440,'Talnagögn | Numerical Data'!$B:$B), _xlfn.XMATCH($B$4,'Talnagögn | Numerical Data'!$1:$1))-1</f>
        <v>-1.1387400647702273E-2</v>
      </c>
      <c r="AN440" s="1004" cm="1">
        <f t="array" ref="AN440">INDEX('Talnagögn | Numerical Data'!$1:$1048576,_xlfn.XMATCH($A440,'Talnagögn | Numerical Data'!$B:$B),_xlfn.XMATCH($A$2,'Talnagögn | Numerical Data'!$1:$1))-INDEX('Talnagögn | Numerical Data'!$1:$1048576,_xlfn.XMATCH($A440,'Talnagögn | Numerical Data'!$B:$B),_xlfn.XMATCH($B$3,'Talnagögn | Numerical Data'!$1:$1))</f>
        <v>24.003619649458614</v>
      </c>
      <c r="AO440" s="1005"/>
      <c r="AP440" s="292" cm="1">
        <f t="array" ref="AP440">INDEX('Talnagögn | Numerical Data'!$1:$1048576,_xlfn.XMATCH($A440,'Talnagögn | Numerical Data'!$B:$B),_xlfn.XMATCH($A$2,'Talnagögn | Numerical Data'!$1:$1))/INDEX('Talnagögn | Numerical Data'!$1:$1048576,_xlfn.XMATCH($A440,'Talnagögn | Numerical Data'!$B:$B),_xlfn.XMATCH($B$3,'Talnagögn | Numerical Data'!$1:$1))-1</f>
        <v>0.15522777706087321</v>
      </c>
      <c r="AQ440" s="1045" cm="1">
        <f t="array" ref="AQ440">INDEX('Talnagögn | Numerical Data'!$1:$1048576,_xlfn.XMATCH($A440,'Talnagögn | Numerical Data'!$B:$B),_xlfn.XMATCH($A$2,'Talnagögn | Numerical Data'!$1:$1))-INDEX('Talnagögn | Numerical Data'!$1:$1048576,_xlfn.XMATCH($A440,'Talnagögn | Numerical Data'!$B:$B),_xlfn.XMATCH($B$2,'Talnagögn | Numerical Data'!$1:$1))</f>
        <v>-9.2360559215024978</v>
      </c>
      <c r="AR440" s="1046"/>
      <c r="AS440" s="351" cm="1">
        <f t="array" ref="AS440">INDEX('Talnagögn | Numerical Data'!$1:$1048576,_xlfn.XMATCH($A440,'Talnagögn | Numerical Data'!$B:$B),_xlfn.XMATCH($A$2,'Talnagögn | Numerical Data'!$1:$1))/INDEX('Talnagögn | Numerical Data'!$1:$1048576,_xlfn.XMATCH($A440,'Talnagögn | Numerical Data'!$B:$B),_xlfn.XMATCH($B$2,'Talnagögn | Numerical Data'!$1:$1))-1</f>
        <v>-4.9160775140258295E-2</v>
      </c>
      <c r="AT440" s="990" cm="1">
        <f t="array" ref="AT440">INDEX('Talnagögn | Numerical Data'!$1:$1048576,_xlfn.XMATCH($B440,'Talnagögn | Numerical Data'!$B:$B),_xlfn.XMATCH($B$6,'Talnagögn | Numerical Data'!$1:$1))-INDEX('Talnagögn | Numerical Data'!$1:$1048576,_xlfn.XMATCH($A440,'Talnagögn | Numerical Data'!$B:$B),_xlfn.XMATCH($B$2,'Talnagögn | Numerical Data'!$1:$1))</f>
        <v>-42.597186363776729</v>
      </c>
      <c r="AU440" s="991"/>
      <c r="AV440" s="292" cm="1">
        <f t="array" ref="AV440">INDEX('Talnagögn | Numerical Data'!$1:$1048576,_xlfn.XMATCH($B440,'Talnagögn | Numerical Data'!$B:$B),_xlfn.XMATCH($B$6,'Talnagögn | Numerical Data'!$1:$1))/INDEX('Talnagögn | Numerical Data'!$1:$1048576,_xlfn.XMATCH($A440,'Talnagögn | Numerical Data'!$B:$B),_xlfn.XMATCH($B$2,'Talnagögn | Numerical Data'!$1:$1))-1</f>
        <v>-0.22673213742264153</v>
      </c>
      <c r="AW440" s="1004" cm="1">
        <f t="array" ref="AW440">INDEX('Talnagögn | Numerical Data'!$1:$1048576,_xlfn.XMATCH($B440,'Talnagögn | Numerical Data'!$B:$B),_xlfn.XMATCH($B$5,'Talnagögn | Numerical Data'!$1:$1))-INDEX('Talnagögn | Numerical Data'!$1:$1048576,_xlfn.XMATCH($A440,'Talnagögn | Numerical Data'!$B:$B),_xlfn.XMATCH($B$3,'Talnagögn | Numerical Data'!$1:$1))</f>
        <v>14.643433340047494</v>
      </c>
      <c r="AX440" s="1005"/>
      <c r="AY440" s="290" cm="1">
        <f t="array" ref="AY440">INDEX('Talnagögn | Numerical Data'!$1:$1048576,_xlfn.XMATCH($B440,'Talnagögn | Numerical Data'!$B:$B),_xlfn.XMATCH($B$5,'Talnagögn | Numerical Data'!$1:$1))/INDEX('Talnagögn | Numerical Data'!$1:$1048576,_xlfn.XMATCH($A440,'Talnagögn | Numerical Data'!$B:$B),_xlfn.XMATCH($B$3,'Talnagögn | Numerical Data'!$1:$1))-1</f>
        <v>9.4696868185291327E-2</v>
      </c>
      <c r="AZ440" s="998" cm="1">
        <f t="array" ref="AZ440">INDEX('Talnagögn | Numerical Data'!$1:$1048576,_xlfn.XMATCH($C440,'Talnagögn | Numerical Data'!$B:$B),_xlfn.XMATCH($B$6,'Talnagögn | Numerical Data'!$1:$1))-INDEX('Talnagögn | Numerical Data'!$1:$1048576,_xlfn.XMATCH($A440,'Talnagögn | Numerical Data'!$B:$B),_xlfn.XMATCH($B$2,'Talnagögn | Numerical Data'!$1:$1))</f>
        <v>-42.597186363776729</v>
      </c>
      <c r="BA440" s="999"/>
      <c r="BB440" s="622" cm="1">
        <f t="array" ref="BB440">INDEX('Talnagögn | Numerical Data'!$1:$1048576,_xlfn.XMATCH($C440,'Talnagögn | Numerical Data'!$B:$B),_xlfn.XMATCH($B$6,'Talnagögn | Numerical Data'!$1:$1))/INDEX('Talnagögn | Numerical Data'!$1:$1048576,_xlfn.XMATCH($A440,'Talnagögn | Numerical Data'!$B:$B),_xlfn.XMATCH($B$2,'Talnagögn | Numerical Data'!$1:$1))-1</f>
        <v>-0.22673213742264153</v>
      </c>
      <c r="BC440" s="998" cm="1">
        <f t="array" ref="BC440">INDEX('Talnagögn | Numerical Data'!$1:$1048576,_xlfn.XMATCH($C440,'Talnagögn | Numerical Data'!$B:$B),_xlfn.XMATCH($B$5,'Talnagögn | Numerical Data'!$1:$1))-INDEX('Talnagögn | Numerical Data'!$1:$1048576,_xlfn.XMATCH($A440,'Talnagögn | Numerical Data'!$B:$B),_xlfn.XMATCH($B$3,'Talnagögn | Numerical Data'!$1:$1))</f>
        <v>14.643433340047494</v>
      </c>
      <c r="BD440" s="999"/>
      <c r="BE440" s="623" cm="1">
        <f t="array" ref="BE440">INDEX('Talnagögn | Numerical Data'!$1:$1048576,_xlfn.XMATCH($C440,'Talnagögn | Numerical Data'!$B:$B),_xlfn.XMATCH($B$5,'Talnagögn | Numerical Data'!$1:$1))/INDEX('Talnagögn | Numerical Data'!$1:$1048576,_xlfn.XMATCH($A440,'Talnagögn | Numerical Data'!$B:$B),_xlfn.XMATCH($B$3,'Talnagögn | Numerical Data'!$1:$1))-1</f>
        <v>9.4696868185291327E-2</v>
      </c>
    </row>
    <row r="441" spans="1:57" s="42" customFormat="1" ht="21" customHeight="1" x14ac:dyDescent="0.4">
      <c r="A441" s="51" t="s">
        <v>106</v>
      </c>
      <c r="B441" s="51" t="s">
        <v>391</v>
      </c>
      <c r="C441" s="51" t="s">
        <v>397</v>
      </c>
      <c r="D441" s="337" t="s">
        <v>48</v>
      </c>
      <c r="E441" s="392" t="str">
        <f>'Talnagögn | Numerical Data'!$D$197</f>
        <v>Sauðfé</v>
      </c>
      <c r="F441" s="990" cm="1">
        <f t="array" ref="F441">INDEX('Talnagögn | Numerical Data'!$1:$1048576,_xlfn.XMATCH($A441,'Talnagögn | Numerical Data'!$B:$B),_xlfn.XMATCH($A$2,'Talnagögn | Numerical Data'!$1:$1))</f>
        <v>143.1725515504483</v>
      </c>
      <c r="G441" s="991"/>
      <c r="H441" s="290">
        <f>$F$441/$F$445</f>
        <v>0.20678307913011623</v>
      </c>
      <c r="I441" s="1045" cm="1">
        <f t="array" ref="I441">INDEX('Talnagögn | Numerical Data'!$1:$1048576,_xlfn.XMATCH($A441,'Talnagögn | Numerical Data'!$B:$B),_xlfn.XMATCH($A$2,'Talnagögn | Numerical Data'!$1:$1))-INDEX('Talnagögn | Numerical Data'!$1:$1048576,_xlfn.XMATCH($A441,'Talnagögn | Numerical Data'!$B:$B),_xlfn.XMATCH($B$4,'Talnagögn | Numerical Data'!$1:$1))</f>
        <v>-5.6327945821464596</v>
      </c>
      <c r="J441" s="1046"/>
      <c r="K441" s="290" cm="1">
        <f t="array" ref="K441">INDEX('Talnagögn | Numerical Data'!$1:$1048576, _xlfn.XMATCH($A441,'Talnagögn | Numerical Data'!$B:$B), _xlfn.XMATCH($A$2,'Talnagögn | Numerical Data'!$1:$1))/INDEX('Talnagögn | Numerical Data'!$1:$1048576, _xlfn.XMATCH($A441,'Talnagögn | Numerical Data'!$B:$B), _xlfn.XMATCH($B$4,'Talnagögn | Numerical Data'!$1:$1))-1</f>
        <v>-3.7853442289145223E-2</v>
      </c>
      <c r="L441" s="1004" cm="1">
        <f t="array" ref="L441">INDEX('Talnagögn | Numerical Data'!$1:$1048576,_xlfn.XMATCH($A441,'Talnagögn | Numerical Data'!$B:$B),_xlfn.XMATCH($A$2,'Talnagögn | Numerical Data'!$1:$1))-INDEX('Talnagögn | Numerical Data'!$1:$1048576,_xlfn.XMATCH($A441,'Talnagögn | Numerical Data'!$B:$B),_xlfn.XMATCH($B$3,'Talnagögn | Numerical Data'!$1:$1))</f>
        <v>-42.054475517171284</v>
      </c>
      <c r="M441" s="1005"/>
      <c r="N441" s="292" cm="1">
        <f t="array" ref="N441">INDEX('Talnagögn | Numerical Data'!$1:$1048576,_xlfn.XMATCH($A441,'Talnagögn | Numerical Data'!$B:$B),_xlfn.XMATCH($A$2,'Talnagögn | Numerical Data'!$1:$1))/INDEX('Talnagögn | Numerical Data'!$1:$1048576,_xlfn.XMATCH($A441,'Talnagögn | Numerical Data'!$B:$B),_xlfn.XMATCH($B$3,'Talnagögn | Numerical Data'!$1:$1))-1</f>
        <v>-0.22704286832730269</v>
      </c>
      <c r="O441" s="1004" cm="1">
        <f t="array" ref="O441">INDEX('Talnagögn | Numerical Data'!$1:$1048576,_xlfn.XMATCH($A441,'Talnagögn | Numerical Data'!$B:$B),_xlfn.XMATCH($A$2,'Talnagögn | Numerical Data'!$1:$1))-INDEX('Talnagögn | Numerical Data'!$1:$1048576,_xlfn.XMATCH($A441,'Talnagögn | Numerical Data'!$B:$B),_xlfn.XMATCH($B$2,'Talnagögn | Numerical Data'!$1:$1))</f>
        <v>-89.505596023246142</v>
      </c>
      <c r="P441" s="1005"/>
      <c r="Q441" s="287" cm="1">
        <f t="array" ref="Q441">INDEX('Talnagögn | Numerical Data'!$1:$1048576,_xlfn.XMATCH($A441,'Talnagögn | Numerical Data'!$B:$B),_xlfn.XMATCH($A$2,'Talnagögn | Numerical Data'!$1:$1))/INDEX('Talnagögn | Numerical Data'!$1:$1048576,_xlfn.XMATCH($A441,'Talnagögn | Numerical Data'!$B:$B),_xlfn.XMATCH($B$2,'Talnagögn | Numerical Data'!$1:$1))-1</f>
        <v>-0.38467555701550227</v>
      </c>
      <c r="R441" s="990" cm="1">
        <f t="array" ref="R441">INDEX('Talnagögn | Numerical Data'!$1:$1048576,_xlfn.XMATCH($B441,'Talnagögn | Numerical Data'!$B:$B),_xlfn.XMATCH($B$6,'Talnagögn | Numerical Data'!$1:$1))-INDEX('Talnagögn | Numerical Data'!$1:$1048576,_xlfn.XMATCH($A441,'Talnagögn | Numerical Data'!$B:$B),_xlfn.XMATCH($B$2,'Talnagögn | Numerical Data'!$1:$1))</f>
        <v>-134.78394621901333</v>
      </c>
      <c r="S441" s="991"/>
      <c r="T441" s="292" cm="1">
        <f t="array" ref="T441">INDEX('Talnagögn | Numerical Data'!$1:$1048576,_xlfn.XMATCH($B441,'Talnagögn | Numerical Data'!$B:$B),_xlfn.XMATCH($B$6,'Talnagögn | Numerical Data'!$1:$1))/INDEX('Talnagögn | Numerical Data'!$1:$1048576,_xlfn.XMATCH($A441,'Talnagögn | Numerical Data'!$B:$B),_xlfn.XMATCH($B$2,'Talnagögn | Numerical Data'!$1:$1))-1</f>
        <v>-0.57927204434324542</v>
      </c>
      <c r="U441" s="1004" cm="1">
        <f t="array" ref="U441">INDEX('Talnagögn | Numerical Data'!$1:$1048576,_xlfn.XMATCH($B441,'Talnagögn | Numerical Data'!$B:$B),_xlfn.XMATCH($B$5,'Talnagögn | Numerical Data'!$1:$1))-INDEX('Talnagögn | Numerical Data'!$1:$1048576,_xlfn.XMATCH($A441,'Talnagögn | Numerical Data'!$B:$B),_xlfn.XMATCH($B$3,'Talnagögn | Numerical Data'!$1:$1))</f>
        <v>-52.427957040443403</v>
      </c>
      <c r="V441" s="1005"/>
      <c r="W441" s="292" cm="1">
        <f t="array" ref="W441">INDEX('Talnagögn | Numerical Data'!$1:$1048576,_xlfn.XMATCH($B441,'Talnagögn | Numerical Data'!$B:$B),_xlfn.XMATCH($B$5,'Talnagögn | Numerical Data'!$1:$1))/INDEX('Talnagögn | Numerical Data'!$1:$1048576,_xlfn.XMATCH($A441,'Talnagögn | Numerical Data'!$B:$B),_xlfn.XMATCH($B$3,'Talnagögn | Numerical Data'!$1:$1))-1</f>
        <v>-0.28304701463088255</v>
      </c>
      <c r="X441" s="998" cm="1">
        <f t="array" ref="X441">INDEX('Talnagögn | Numerical Data'!$1:$1048576,_xlfn.XMATCH($C441,'Talnagögn | Numerical Data'!$B:$B),_xlfn.XMATCH($B$6,'Talnagögn | Numerical Data'!$1:$1))-INDEX('Talnagögn | Numerical Data'!$1:$1048576,_xlfn.XMATCH($A441,'Talnagögn | Numerical Data'!$B:$B),_xlfn.XMATCH($B$2,'Talnagögn | Numerical Data'!$1:$1))</f>
        <v>-134.78394621901333</v>
      </c>
      <c r="Y441" s="999"/>
      <c r="Z441" s="622" cm="1">
        <f t="array" ref="Z441">INDEX('Talnagögn | Numerical Data'!$1:$1048576,_xlfn.XMATCH($C441,'Talnagögn | Numerical Data'!$B:$B),_xlfn.XMATCH($B$6,'Talnagögn | Numerical Data'!$1:$1))/INDEX('Talnagögn | Numerical Data'!$1:$1048576,_xlfn.XMATCH($A441,'Talnagögn | Numerical Data'!$B:$B),_xlfn.XMATCH($B$2,'Talnagögn | Numerical Data'!$1:$1))-1</f>
        <v>-0.57927204434324542</v>
      </c>
      <c r="AA441" s="998" cm="1">
        <f t="array" ref="AA441">INDEX('Talnagögn | Numerical Data'!$1:$1048576,_xlfn.XMATCH($C441,'Talnagögn | Numerical Data'!$B:$B),_xlfn.XMATCH($B$5,'Talnagögn | Numerical Data'!$1:$1))-INDEX('Talnagögn | Numerical Data'!$1:$1048576,_xlfn.XMATCH($A441,'Talnagögn | Numerical Data'!$B:$B),_xlfn.XMATCH($B$3,'Talnagögn | Numerical Data'!$1:$1))</f>
        <v>-52.427957040443403</v>
      </c>
      <c r="AB441" s="999"/>
      <c r="AC441" s="624" cm="1">
        <f t="array" ref="AC441">INDEX('Talnagögn | Numerical Data'!$1:$1048576,_xlfn.XMATCH($C441,'Talnagögn | Numerical Data'!$B:$B),_xlfn.XMATCH($B$5,'Talnagögn | Numerical Data'!$1:$1))/INDEX('Talnagögn | Numerical Data'!$1:$1048576,_xlfn.XMATCH($A441,'Talnagögn | Numerical Data'!$B:$B),_xlfn.XMATCH($B$3,'Talnagögn | Numerical Data'!$1:$1))-1</f>
        <v>-0.28304701463088255</v>
      </c>
      <c r="AD441" s="631"/>
      <c r="AG441" s="275" t="str">
        <f>'Talnagögn | Numerical Data'!$E$197</f>
        <v>Sheep</v>
      </c>
      <c r="AH441" s="990" cm="1">
        <f t="array" ref="AH441">INDEX('Talnagögn | Numerical Data'!$1:$1048576,_xlfn.XMATCH($A441,'Talnagögn | Numerical Data'!$B:$B),_xlfn.XMATCH($A$2,'Talnagögn | Numerical Data'!$1:$1))</f>
        <v>143.1725515504483</v>
      </c>
      <c r="AI441" s="991"/>
      <c r="AJ441" s="290">
        <f>$F$441/$F$445</f>
        <v>0.20678307913011623</v>
      </c>
      <c r="AK441" s="1045" cm="1">
        <f t="array" ref="AK441">INDEX('Talnagögn | Numerical Data'!$1:$1048576,_xlfn.XMATCH($A441,'Talnagögn | Numerical Data'!$B:$B),_xlfn.XMATCH($A$2,'Talnagögn | Numerical Data'!$1:$1))-INDEX('Talnagögn | Numerical Data'!$1:$1048576,_xlfn.XMATCH($A441,'Talnagögn | Numerical Data'!$B:$B),_xlfn.XMATCH($B$4,'Talnagögn | Numerical Data'!$1:$1))</f>
        <v>-5.6327945821464596</v>
      </c>
      <c r="AL441" s="1046"/>
      <c r="AM441" s="290" cm="1">
        <f t="array" ref="AM441">INDEX('Talnagögn | Numerical Data'!$1:$1048576, _xlfn.XMATCH($A441,'Talnagögn | Numerical Data'!$B:$B), _xlfn.XMATCH($A$2,'Talnagögn | Numerical Data'!$1:$1))/INDEX('Talnagögn | Numerical Data'!$1:$1048576, _xlfn.XMATCH($A441,'Talnagögn | Numerical Data'!$B:$B), _xlfn.XMATCH($B$4,'Talnagögn | Numerical Data'!$1:$1))-1</f>
        <v>-3.7853442289145223E-2</v>
      </c>
      <c r="AN441" s="1004" cm="1">
        <f t="array" ref="AN441">INDEX('Talnagögn | Numerical Data'!$1:$1048576,_xlfn.XMATCH($A441,'Talnagögn | Numerical Data'!$B:$B),_xlfn.XMATCH($A$2,'Talnagögn | Numerical Data'!$1:$1))-INDEX('Talnagögn | Numerical Data'!$1:$1048576,_xlfn.XMATCH($A441,'Talnagögn | Numerical Data'!$B:$B),_xlfn.XMATCH($B$3,'Talnagögn | Numerical Data'!$1:$1))</f>
        <v>-42.054475517171284</v>
      </c>
      <c r="AO441" s="1005"/>
      <c r="AP441" s="292" cm="1">
        <f t="array" ref="AP441">INDEX('Talnagögn | Numerical Data'!$1:$1048576,_xlfn.XMATCH($A441,'Talnagögn | Numerical Data'!$B:$B),_xlfn.XMATCH($A$2,'Talnagögn | Numerical Data'!$1:$1))/INDEX('Talnagögn | Numerical Data'!$1:$1048576,_xlfn.XMATCH($A441,'Talnagögn | Numerical Data'!$B:$B),_xlfn.XMATCH($B$3,'Talnagögn | Numerical Data'!$1:$1))-1</f>
        <v>-0.22704286832730269</v>
      </c>
      <c r="AQ441" s="1004" cm="1">
        <f t="array" ref="AQ441">INDEX('Talnagögn | Numerical Data'!$1:$1048576,_xlfn.XMATCH($A441,'Talnagögn | Numerical Data'!$B:$B),_xlfn.XMATCH($A$2,'Talnagögn | Numerical Data'!$1:$1))-INDEX('Talnagögn | Numerical Data'!$1:$1048576,_xlfn.XMATCH($A441,'Talnagögn | Numerical Data'!$B:$B),_xlfn.XMATCH($B$2,'Talnagögn | Numerical Data'!$1:$1))</f>
        <v>-89.505596023246142</v>
      </c>
      <c r="AR441" s="1005"/>
      <c r="AS441" s="287" cm="1">
        <f t="array" ref="AS441">INDEX('Talnagögn | Numerical Data'!$1:$1048576,_xlfn.XMATCH($A441,'Talnagögn | Numerical Data'!$B:$B),_xlfn.XMATCH($A$2,'Talnagögn | Numerical Data'!$1:$1))/INDEX('Talnagögn | Numerical Data'!$1:$1048576,_xlfn.XMATCH($A441,'Talnagögn | Numerical Data'!$B:$B),_xlfn.XMATCH($B$2,'Talnagögn | Numerical Data'!$1:$1))-1</f>
        <v>-0.38467555701550227</v>
      </c>
      <c r="AT441" s="990" cm="1">
        <f t="array" ref="AT441">INDEX('Talnagögn | Numerical Data'!$1:$1048576,_xlfn.XMATCH($B441,'Talnagögn | Numerical Data'!$B:$B),_xlfn.XMATCH($B$6,'Talnagögn | Numerical Data'!$1:$1))-INDEX('Talnagögn | Numerical Data'!$1:$1048576,_xlfn.XMATCH($A441,'Talnagögn | Numerical Data'!$B:$B),_xlfn.XMATCH($B$2,'Talnagögn | Numerical Data'!$1:$1))</f>
        <v>-134.78394621901333</v>
      </c>
      <c r="AU441" s="991"/>
      <c r="AV441" s="292" cm="1">
        <f t="array" ref="AV441">INDEX('Talnagögn | Numerical Data'!$1:$1048576,_xlfn.XMATCH($B441,'Talnagögn | Numerical Data'!$B:$B),_xlfn.XMATCH($B$6,'Talnagögn | Numerical Data'!$1:$1))/INDEX('Talnagögn | Numerical Data'!$1:$1048576,_xlfn.XMATCH($A441,'Talnagögn | Numerical Data'!$B:$B),_xlfn.XMATCH($B$2,'Talnagögn | Numerical Data'!$1:$1))-1</f>
        <v>-0.57927204434324542</v>
      </c>
      <c r="AW441" s="1004" cm="1">
        <f t="array" ref="AW441">INDEX('Talnagögn | Numerical Data'!$1:$1048576,_xlfn.XMATCH($B441,'Talnagögn | Numerical Data'!$B:$B),_xlfn.XMATCH($B$5,'Talnagögn | Numerical Data'!$1:$1))-INDEX('Talnagögn | Numerical Data'!$1:$1048576,_xlfn.XMATCH($A441,'Talnagögn | Numerical Data'!$B:$B),_xlfn.XMATCH($B$3,'Talnagögn | Numerical Data'!$1:$1))</f>
        <v>-52.427957040443403</v>
      </c>
      <c r="AX441" s="1005"/>
      <c r="AY441" s="292" cm="1">
        <f t="array" ref="AY441">INDEX('Talnagögn | Numerical Data'!$1:$1048576,_xlfn.XMATCH($B441,'Talnagögn | Numerical Data'!$B:$B),_xlfn.XMATCH($B$5,'Talnagögn | Numerical Data'!$1:$1))/INDEX('Talnagögn | Numerical Data'!$1:$1048576,_xlfn.XMATCH($A441,'Talnagögn | Numerical Data'!$B:$B),_xlfn.XMATCH($B$3,'Talnagögn | Numerical Data'!$1:$1))-1</f>
        <v>-0.28304701463088255</v>
      </c>
      <c r="AZ441" s="998" cm="1">
        <f t="array" ref="AZ441">INDEX('Talnagögn | Numerical Data'!$1:$1048576,_xlfn.XMATCH($C441,'Talnagögn | Numerical Data'!$B:$B),_xlfn.XMATCH($B$6,'Talnagögn | Numerical Data'!$1:$1))-INDEX('Talnagögn | Numerical Data'!$1:$1048576,_xlfn.XMATCH($A441,'Talnagögn | Numerical Data'!$B:$B),_xlfn.XMATCH($B$2,'Talnagögn | Numerical Data'!$1:$1))</f>
        <v>-134.78394621901333</v>
      </c>
      <c r="BA441" s="999"/>
      <c r="BB441" s="622" cm="1">
        <f t="array" ref="BB441">INDEX('Talnagögn | Numerical Data'!$1:$1048576,_xlfn.XMATCH($C441,'Talnagögn | Numerical Data'!$B:$B),_xlfn.XMATCH($B$6,'Talnagögn | Numerical Data'!$1:$1))/INDEX('Talnagögn | Numerical Data'!$1:$1048576,_xlfn.XMATCH($A441,'Talnagögn | Numerical Data'!$B:$B),_xlfn.XMATCH($B$2,'Talnagögn | Numerical Data'!$1:$1))-1</f>
        <v>-0.57927204434324542</v>
      </c>
      <c r="BC441" s="998" cm="1">
        <f t="array" ref="BC441">INDEX('Talnagögn | Numerical Data'!$1:$1048576,_xlfn.XMATCH($C441,'Talnagögn | Numerical Data'!$B:$B),_xlfn.XMATCH($B$5,'Talnagögn | Numerical Data'!$1:$1))-INDEX('Talnagögn | Numerical Data'!$1:$1048576,_xlfn.XMATCH($A441,'Talnagögn | Numerical Data'!$B:$B),_xlfn.XMATCH($B$3,'Talnagögn | Numerical Data'!$1:$1))</f>
        <v>-52.427957040443403</v>
      </c>
      <c r="BD441" s="999"/>
      <c r="BE441" s="624" cm="1">
        <f t="array" ref="BE441">INDEX('Talnagögn | Numerical Data'!$1:$1048576,_xlfn.XMATCH($C441,'Talnagögn | Numerical Data'!$B:$B),_xlfn.XMATCH($B$5,'Talnagögn | Numerical Data'!$1:$1))/INDEX('Talnagögn | Numerical Data'!$1:$1048576,_xlfn.XMATCH($A441,'Talnagögn | Numerical Data'!$B:$B),_xlfn.XMATCH($B$3,'Talnagögn | Numerical Data'!$1:$1))-1</f>
        <v>-0.28304701463088255</v>
      </c>
    </row>
    <row r="442" spans="1:57" s="42" customFormat="1" ht="21" customHeight="1" x14ac:dyDescent="0.4">
      <c r="A442" s="51" t="s">
        <v>107</v>
      </c>
      <c r="B442" s="51" t="s">
        <v>392</v>
      </c>
      <c r="C442" s="51" t="s">
        <v>398</v>
      </c>
      <c r="D442" s="337" t="s">
        <v>48</v>
      </c>
      <c r="E442" s="392" t="str">
        <f>'Talnagögn | Numerical Data'!$D$201</f>
        <v>Hestar</v>
      </c>
      <c r="F442" s="990" cm="1">
        <f t="array" ref="F442">INDEX('Talnagögn | Numerical Data'!$1:$1048576,_xlfn.XMATCH($A442,'Talnagögn | Numerical Data'!$B:$B),_xlfn.XMATCH($A$2,'Talnagögn | Numerical Data'!$1:$1))</f>
        <v>26.816713905848427</v>
      </c>
      <c r="G442" s="991"/>
      <c r="H442" s="290">
        <f>$F$442/$F$445</f>
        <v>3.8731185646634372E-2</v>
      </c>
      <c r="I442" s="1041" cm="1">
        <f t="array" ref="I442">INDEX('Talnagögn | Numerical Data'!$1:$1048576,_xlfn.XMATCH($A442,'Talnagögn | Numerical Data'!$B:$B),_xlfn.XMATCH($A$2,'Talnagögn | Numerical Data'!$1:$1))-INDEX('Talnagögn | Numerical Data'!$1:$1048576,_xlfn.XMATCH($A442,'Talnagögn | Numerical Data'!$B:$B),_xlfn.XMATCH($B$4,'Talnagögn | Numerical Data'!$1:$1))</f>
        <v>-0.58459541493180467</v>
      </c>
      <c r="J442" s="1042"/>
      <c r="K442" s="290" cm="1">
        <f t="array" ref="K442">INDEX('Talnagögn | Numerical Data'!$1:$1048576, _xlfn.XMATCH($A442,'Talnagögn | Numerical Data'!$B:$B), _xlfn.XMATCH($A$2,'Talnagögn | Numerical Data'!$1:$1))/INDEX('Talnagögn | Numerical Data'!$1:$1048576, _xlfn.XMATCH($A442,'Talnagögn | Numerical Data'!$B:$B), _xlfn.XMATCH($B$4,'Talnagögn | Numerical Data'!$1:$1))-1</f>
        <v>-2.1334579603043524E-2</v>
      </c>
      <c r="L442" s="1045" cm="1">
        <f t="array" ref="L442">INDEX('Talnagögn | Numerical Data'!$1:$1048576,_xlfn.XMATCH($A442,'Talnagögn | Numerical Data'!$B:$B),_xlfn.XMATCH($A$2,'Talnagögn | Numerical Data'!$1:$1))-INDEX('Talnagögn | Numerical Data'!$1:$1048576,_xlfn.XMATCH($A442,'Talnagögn | Numerical Data'!$B:$B),_xlfn.XMATCH($B$3,'Talnagögn | Numerical Data'!$1:$1))</f>
        <v>-3.2031830226798021</v>
      </c>
      <c r="M442" s="1046"/>
      <c r="N442" s="292" cm="1">
        <f t="array" ref="N442">INDEX('Talnagögn | Numerical Data'!$1:$1048576,_xlfn.XMATCH($A442,'Talnagögn | Numerical Data'!$B:$B),_xlfn.XMATCH($A$2,'Talnagögn | Numerical Data'!$1:$1))/INDEX('Talnagögn | Numerical Data'!$1:$1048576,_xlfn.XMATCH($A442,'Talnagögn | Numerical Data'!$B:$B),_xlfn.XMATCH($B$3,'Talnagögn | Numerical Data'!$1:$1))-1</f>
        <v>-0.10670199935416114</v>
      </c>
      <c r="O442" s="1045" cm="1">
        <f t="array" ref="O442">INDEX('Talnagögn | Numerical Data'!$1:$1048576,_xlfn.XMATCH($A442,'Talnagögn | Numerical Data'!$B:$B),_xlfn.XMATCH($A$2,'Talnagögn | Numerical Data'!$1:$1))-INDEX('Talnagögn | Numerical Data'!$1:$1048576,_xlfn.XMATCH($A442,'Talnagögn | Numerical Data'!$B:$B),_xlfn.XMATCH($B$2,'Talnagögn | Numerical Data'!$1:$1))</f>
        <v>-2.0401450598477915</v>
      </c>
      <c r="P442" s="1046"/>
      <c r="Q442" s="351" cm="1">
        <f t="array" ref="Q442">INDEX('Talnagögn | Numerical Data'!$1:$1048576,_xlfn.XMATCH($A442,'Talnagögn | Numerical Data'!$B:$B),_xlfn.XMATCH($A$2,'Talnagögn | Numerical Data'!$1:$1))/INDEX('Talnagögn | Numerical Data'!$1:$1048576,_xlfn.XMATCH($A442,'Talnagögn | Numerical Data'!$B:$B),_xlfn.XMATCH($B$2,'Talnagögn | Numerical Data'!$1:$1))-1</f>
        <v>-7.0698791655496085E-2</v>
      </c>
      <c r="R442" s="1057" cm="1">
        <f t="array" ref="R442">INDEX('Talnagögn | Numerical Data'!$1:$1048576,_xlfn.XMATCH($B442,'Talnagögn | Numerical Data'!$B:$B),_xlfn.XMATCH($B$6,'Talnagögn | Numerical Data'!$1:$1))-INDEX('Talnagögn | Numerical Data'!$1:$1048576,_xlfn.XMATCH($A442,'Talnagögn | Numerical Data'!$B:$B),_xlfn.XMATCH($B$2,'Talnagögn | Numerical Data'!$1:$1))</f>
        <v>-4.1208081597639925</v>
      </c>
      <c r="S442" s="1058"/>
      <c r="T442" s="292" cm="1">
        <f t="array" ref="T442">INDEX('Talnagögn | Numerical Data'!$1:$1048576,_xlfn.XMATCH($B442,'Talnagögn | Numerical Data'!$B:$B),_xlfn.XMATCH($B$6,'Talnagögn | Numerical Data'!$1:$1))/INDEX('Talnagögn | Numerical Data'!$1:$1048576,_xlfn.XMATCH($A442,'Talnagögn | Numerical Data'!$B:$B),_xlfn.XMATCH($B$2,'Talnagögn | Numerical Data'!$1:$1))-1</f>
        <v>-0.14280168762174117</v>
      </c>
      <c r="U442" s="1045" cm="1">
        <f t="array" ref="U442">INDEX('Talnagögn | Numerical Data'!$1:$1048576,_xlfn.XMATCH($B442,'Talnagögn | Numerical Data'!$B:$B),_xlfn.XMATCH($B$5,'Talnagögn | Numerical Data'!$1:$1))-INDEX('Talnagögn | Numerical Data'!$1:$1048576,_xlfn.XMATCH($A442,'Talnagögn | Numerical Data'!$B:$B),_xlfn.XMATCH($B$3,'Talnagögn | Numerical Data'!$1:$1))</f>
        <v>-3.6316349740880689</v>
      </c>
      <c r="V442" s="1046"/>
      <c r="W442" s="292" cm="1">
        <f t="array" ref="W442">INDEX('Talnagögn | Numerical Data'!$1:$1048576,_xlfn.XMATCH($B442,'Talnagögn | Numerical Data'!$B:$B),_xlfn.XMATCH($B$5,'Talnagögn | Numerical Data'!$1:$1))/INDEX('Talnagögn | Numerical Data'!$1:$1048576,_xlfn.XMATCH($A442,'Talnagögn | Numerical Data'!$B:$B),_xlfn.XMATCH($B$3,'Talnagögn | Numerical Data'!$1:$1))-1</f>
        <v>-0.12097426525928168</v>
      </c>
      <c r="X442" s="1087" cm="1">
        <f t="array" ref="X442">INDEX('Talnagögn | Numerical Data'!$1:$1048576,_xlfn.XMATCH($C442,'Talnagögn | Numerical Data'!$B:$B),_xlfn.XMATCH($B$6,'Talnagögn | Numerical Data'!$1:$1))-INDEX('Talnagögn | Numerical Data'!$1:$1048576,_xlfn.XMATCH($A442,'Talnagögn | Numerical Data'!$B:$B),_xlfn.XMATCH($B$2,'Talnagögn | Numerical Data'!$1:$1))</f>
        <v>-4.1208081597639925</v>
      </c>
      <c r="Y442" s="1088"/>
      <c r="Z442" s="622" cm="1">
        <f t="array" ref="Z442">INDEX('Talnagögn | Numerical Data'!$1:$1048576,_xlfn.XMATCH($C442,'Talnagögn | Numerical Data'!$B:$B),_xlfn.XMATCH($B$6,'Talnagögn | Numerical Data'!$1:$1))/INDEX('Talnagögn | Numerical Data'!$1:$1048576,_xlfn.XMATCH($A442,'Talnagögn | Numerical Data'!$B:$B),_xlfn.XMATCH($B$2,'Talnagögn | Numerical Data'!$1:$1))-1</f>
        <v>-0.14280168762174117</v>
      </c>
      <c r="AA442" s="1087" cm="1">
        <f t="array" ref="AA442">INDEX('Talnagögn | Numerical Data'!$1:$1048576,_xlfn.XMATCH($C442,'Talnagögn | Numerical Data'!$B:$B),_xlfn.XMATCH($B$5,'Talnagögn | Numerical Data'!$1:$1))-INDEX('Talnagögn | Numerical Data'!$1:$1048576,_xlfn.XMATCH($A442,'Talnagögn | Numerical Data'!$B:$B),_xlfn.XMATCH($B$3,'Talnagögn | Numerical Data'!$1:$1))</f>
        <v>-3.6316349740880689</v>
      </c>
      <c r="AB442" s="1088"/>
      <c r="AC442" s="624" cm="1">
        <f t="array" ref="AC442">INDEX('Talnagögn | Numerical Data'!$1:$1048576,_xlfn.XMATCH($C442,'Talnagögn | Numerical Data'!$B:$B),_xlfn.XMATCH($B$5,'Talnagögn | Numerical Data'!$1:$1))/INDEX('Talnagögn | Numerical Data'!$1:$1048576,_xlfn.XMATCH($A442,'Talnagögn | Numerical Data'!$B:$B),_xlfn.XMATCH($B$3,'Talnagögn | Numerical Data'!$1:$1))-1</f>
        <v>-0.12097426525928168</v>
      </c>
      <c r="AD442" s="631"/>
      <c r="AG442" s="275" t="str">
        <f>'Talnagögn | Numerical Data'!$E$201</f>
        <v>Horses</v>
      </c>
      <c r="AH442" s="990" cm="1">
        <f t="array" ref="AH442">INDEX('Talnagögn | Numerical Data'!$1:$1048576,_xlfn.XMATCH($A442,'Talnagögn | Numerical Data'!$B:$B),_xlfn.XMATCH($A$2,'Talnagögn | Numerical Data'!$1:$1))</f>
        <v>26.816713905848427</v>
      </c>
      <c r="AI442" s="991"/>
      <c r="AJ442" s="290">
        <f>$F$442/$F$445</f>
        <v>3.8731185646634372E-2</v>
      </c>
      <c r="AK442" s="1041" cm="1">
        <f t="array" ref="AK442">INDEX('Talnagögn | Numerical Data'!$1:$1048576,_xlfn.XMATCH($A442,'Talnagögn | Numerical Data'!$B:$B),_xlfn.XMATCH($A$2,'Talnagögn | Numerical Data'!$1:$1))-INDEX('Talnagögn | Numerical Data'!$1:$1048576,_xlfn.XMATCH($A442,'Talnagögn | Numerical Data'!$B:$B),_xlfn.XMATCH($B$4,'Talnagögn | Numerical Data'!$1:$1))</f>
        <v>-0.58459541493180467</v>
      </c>
      <c r="AL442" s="1042"/>
      <c r="AM442" s="290" cm="1">
        <f t="array" ref="AM442">INDEX('Talnagögn | Numerical Data'!$1:$1048576, _xlfn.XMATCH($A442,'Talnagögn | Numerical Data'!$B:$B), _xlfn.XMATCH($A$2,'Talnagögn | Numerical Data'!$1:$1))/INDEX('Talnagögn | Numerical Data'!$1:$1048576, _xlfn.XMATCH($A442,'Talnagögn | Numerical Data'!$B:$B), _xlfn.XMATCH($B$4,'Talnagögn | Numerical Data'!$1:$1))-1</f>
        <v>-2.1334579603043524E-2</v>
      </c>
      <c r="AN442" s="1045" cm="1">
        <f t="array" ref="AN442">INDEX('Talnagögn | Numerical Data'!$1:$1048576,_xlfn.XMATCH($A442,'Talnagögn | Numerical Data'!$B:$B),_xlfn.XMATCH($A$2,'Talnagögn | Numerical Data'!$1:$1))-INDEX('Talnagögn | Numerical Data'!$1:$1048576,_xlfn.XMATCH($A442,'Talnagögn | Numerical Data'!$B:$B),_xlfn.XMATCH($B$3,'Talnagögn | Numerical Data'!$1:$1))</f>
        <v>-3.2031830226798021</v>
      </c>
      <c r="AO442" s="1046"/>
      <c r="AP442" s="292" cm="1">
        <f t="array" ref="AP442">INDEX('Talnagögn | Numerical Data'!$1:$1048576,_xlfn.XMATCH($A442,'Talnagögn | Numerical Data'!$B:$B),_xlfn.XMATCH($A$2,'Talnagögn | Numerical Data'!$1:$1))/INDEX('Talnagögn | Numerical Data'!$1:$1048576,_xlfn.XMATCH($A442,'Talnagögn | Numerical Data'!$B:$B),_xlfn.XMATCH($B$3,'Talnagögn | Numerical Data'!$1:$1))-1</f>
        <v>-0.10670199935416114</v>
      </c>
      <c r="AQ442" s="1045" cm="1">
        <f t="array" ref="AQ442">INDEX('Talnagögn | Numerical Data'!$1:$1048576,_xlfn.XMATCH($A442,'Talnagögn | Numerical Data'!$B:$B),_xlfn.XMATCH($A$2,'Talnagögn | Numerical Data'!$1:$1))-INDEX('Talnagögn | Numerical Data'!$1:$1048576,_xlfn.XMATCH($A442,'Talnagögn | Numerical Data'!$B:$B),_xlfn.XMATCH($B$2,'Talnagögn | Numerical Data'!$1:$1))</f>
        <v>-2.0401450598477915</v>
      </c>
      <c r="AR442" s="1046"/>
      <c r="AS442" s="351" cm="1">
        <f t="array" ref="AS442">INDEX('Talnagögn | Numerical Data'!$1:$1048576,_xlfn.XMATCH($A442,'Talnagögn | Numerical Data'!$B:$B),_xlfn.XMATCH($A$2,'Talnagögn | Numerical Data'!$1:$1))/INDEX('Talnagögn | Numerical Data'!$1:$1048576,_xlfn.XMATCH($A442,'Talnagögn | Numerical Data'!$B:$B),_xlfn.XMATCH($B$2,'Talnagögn | Numerical Data'!$1:$1))-1</f>
        <v>-7.0698791655496085E-2</v>
      </c>
      <c r="AT442" s="1057" cm="1">
        <f t="array" ref="AT442">INDEX('Talnagögn | Numerical Data'!$1:$1048576,_xlfn.XMATCH($B442,'Talnagögn | Numerical Data'!$B:$B),_xlfn.XMATCH($B$6,'Talnagögn | Numerical Data'!$1:$1))-INDEX('Talnagögn | Numerical Data'!$1:$1048576,_xlfn.XMATCH($A442,'Talnagögn | Numerical Data'!$B:$B),_xlfn.XMATCH($B$2,'Talnagögn | Numerical Data'!$1:$1))</f>
        <v>-4.1208081597639925</v>
      </c>
      <c r="AU442" s="1058"/>
      <c r="AV442" s="292" cm="1">
        <f t="array" ref="AV442">INDEX('Talnagögn | Numerical Data'!$1:$1048576,_xlfn.XMATCH($B442,'Talnagögn | Numerical Data'!$B:$B),_xlfn.XMATCH($B$6,'Talnagögn | Numerical Data'!$1:$1))/INDEX('Talnagögn | Numerical Data'!$1:$1048576,_xlfn.XMATCH($A442,'Talnagögn | Numerical Data'!$B:$B),_xlfn.XMATCH($B$2,'Talnagögn | Numerical Data'!$1:$1))-1</f>
        <v>-0.14280168762174117</v>
      </c>
      <c r="AW442" s="1045" cm="1">
        <f t="array" ref="AW442">INDEX('Talnagögn | Numerical Data'!$1:$1048576,_xlfn.XMATCH($B442,'Talnagögn | Numerical Data'!$B:$B),_xlfn.XMATCH($B$5,'Talnagögn | Numerical Data'!$1:$1))-INDEX('Talnagögn | Numerical Data'!$1:$1048576,_xlfn.XMATCH($A442,'Talnagögn | Numerical Data'!$B:$B),_xlfn.XMATCH($B$3,'Talnagögn | Numerical Data'!$1:$1))</f>
        <v>-3.6316349740880689</v>
      </c>
      <c r="AX442" s="1046"/>
      <c r="AY442" s="292" cm="1">
        <f t="array" ref="AY442">INDEX('Talnagögn | Numerical Data'!$1:$1048576,_xlfn.XMATCH($B442,'Talnagögn | Numerical Data'!$B:$B),_xlfn.XMATCH($B$5,'Talnagögn | Numerical Data'!$1:$1))/INDEX('Talnagögn | Numerical Data'!$1:$1048576,_xlfn.XMATCH($A442,'Talnagögn | Numerical Data'!$B:$B),_xlfn.XMATCH($B$3,'Talnagögn | Numerical Data'!$1:$1))-1</f>
        <v>-0.12097426525928168</v>
      </c>
      <c r="AZ442" s="1087" cm="1">
        <f t="array" ref="AZ442">INDEX('Talnagögn | Numerical Data'!$1:$1048576,_xlfn.XMATCH($C442,'Talnagögn | Numerical Data'!$B:$B),_xlfn.XMATCH($B$6,'Talnagögn | Numerical Data'!$1:$1))-INDEX('Talnagögn | Numerical Data'!$1:$1048576,_xlfn.XMATCH($A442,'Talnagögn | Numerical Data'!$B:$B),_xlfn.XMATCH($B$2,'Talnagögn | Numerical Data'!$1:$1))</f>
        <v>-4.1208081597639925</v>
      </c>
      <c r="BA442" s="1088"/>
      <c r="BB442" s="622" cm="1">
        <f t="array" ref="BB442">INDEX('Talnagögn | Numerical Data'!$1:$1048576,_xlfn.XMATCH($C442,'Talnagögn | Numerical Data'!$B:$B),_xlfn.XMATCH($B$6,'Talnagögn | Numerical Data'!$1:$1))/INDEX('Talnagögn | Numerical Data'!$1:$1048576,_xlfn.XMATCH($A442,'Talnagögn | Numerical Data'!$B:$B),_xlfn.XMATCH($B$2,'Talnagögn | Numerical Data'!$1:$1))-1</f>
        <v>-0.14280168762174117</v>
      </c>
      <c r="BC442" s="1087" cm="1">
        <f t="array" ref="BC442">INDEX('Talnagögn | Numerical Data'!$1:$1048576,_xlfn.XMATCH($C442,'Talnagögn | Numerical Data'!$B:$B),_xlfn.XMATCH($B$5,'Talnagögn | Numerical Data'!$1:$1))-INDEX('Talnagögn | Numerical Data'!$1:$1048576,_xlfn.XMATCH($A442,'Talnagögn | Numerical Data'!$B:$B),_xlfn.XMATCH($B$3,'Talnagögn | Numerical Data'!$1:$1))</f>
        <v>-3.6316349740880689</v>
      </c>
      <c r="BD442" s="1088"/>
      <c r="BE442" s="624" cm="1">
        <f t="array" ref="BE442">INDEX('Talnagögn | Numerical Data'!$1:$1048576,_xlfn.XMATCH($C442,'Talnagögn | Numerical Data'!$B:$B),_xlfn.XMATCH($B$5,'Talnagögn | Numerical Data'!$1:$1))/INDEX('Talnagögn | Numerical Data'!$1:$1048576,_xlfn.XMATCH($A442,'Talnagögn | Numerical Data'!$B:$B),_xlfn.XMATCH($B$3,'Talnagögn | Numerical Data'!$1:$1))-1</f>
        <v>-0.12097426525928168</v>
      </c>
    </row>
    <row r="443" spans="1:57" s="42" customFormat="1" ht="21" customHeight="1" x14ac:dyDescent="0.4">
      <c r="A443" s="51" t="s">
        <v>75</v>
      </c>
      <c r="B443" s="51" t="s">
        <v>393</v>
      </c>
      <c r="C443" s="51" t="s">
        <v>399</v>
      </c>
      <c r="D443" s="337" t="s">
        <v>48</v>
      </c>
      <c r="E443" s="393" t="str">
        <f>'Talnagögn | Numerical Data'!$D$205</f>
        <v>Framræst land (N₂O)</v>
      </c>
      <c r="F443" s="990" cm="1">
        <f t="array" ref="F443">INDEX('Talnagögn | Numerical Data'!$1:$1048576,_xlfn.XMATCH($A443,'Talnagögn | Numerical Data'!$B:$B),_xlfn.XMATCH($A$2,'Talnagögn | Numerical Data'!$1:$1))</f>
        <v>197.67850295305041</v>
      </c>
      <c r="G443" s="991"/>
      <c r="H443" s="292">
        <f>$F$443/$F$445</f>
        <v>0.28550562992558154</v>
      </c>
      <c r="I443" s="1041" cm="1">
        <f t="array" ref="I443">INDEX('Talnagögn | Numerical Data'!$1:$1048576,_xlfn.XMATCH($A443,'Talnagögn | Numerical Data'!$B:$B),_xlfn.XMATCH($A$2,'Talnagögn | Numerical Data'!$1:$1))-INDEX('Talnagögn | Numerical Data'!$1:$1048576,_xlfn.XMATCH($A443,'Talnagögn | Numerical Data'!$B:$B),_xlfn.XMATCH($B$4,'Talnagögn | Numerical Data'!$1:$1))</f>
        <v>0.89051277959660524</v>
      </c>
      <c r="J443" s="1042"/>
      <c r="K443" s="333" cm="1">
        <f t="array" ref="K443">INDEX('Talnagögn | Numerical Data'!$1:$1048576, _xlfn.XMATCH($A443,'Talnagögn | Numerical Data'!$B:$B), _xlfn.XMATCH($A$2,'Talnagögn | Numerical Data'!$1:$1))/INDEX('Talnagögn | Numerical Data'!$1:$1048576, _xlfn.XMATCH($A443,'Talnagögn | Numerical Data'!$B:$B), _xlfn.XMATCH($B$4,'Talnagögn | Numerical Data'!$1:$1))-1</f>
        <v>4.5252394661468021E-3</v>
      </c>
      <c r="L443" s="1004" cm="1">
        <f t="array" ref="L443">INDEX('Talnagögn | Numerical Data'!$1:$1048576,_xlfn.XMATCH($A443,'Talnagögn | Numerical Data'!$B:$B),_xlfn.XMATCH($A$2,'Talnagögn | Numerical Data'!$1:$1))-INDEX('Talnagögn | Numerical Data'!$1:$1048576,_xlfn.XMATCH($A443,'Talnagögn | Numerical Data'!$B:$B),_xlfn.XMATCH($B$3,'Talnagögn | Numerical Data'!$1:$1))</f>
        <v>11.888410138540507</v>
      </c>
      <c r="M443" s="1005"/>
      <c r="N443" s="290" cm="1">
        <f t="array" ref="N443">INDEX('Talnagögn | Numerical Data'!$1:$1048576,_xlfn.XMATCH($A443,'Talnagögn | Numerical Data'!$B:$B),_xlfn.XMATCH($A$2,'Talnagögn | Numerical Data'!$1:$1))/INDEX('Talnagögn | Numerical Data'!$1:$1048576,_xlfn.XMATCH($A443,'Talnagögn | Numerical Data'!$B:$B),_xlfn.XMATCH($B$3,'Talnagögn | Numerical Data'!$1:$1))-1</f>
        <v>6.3988396574028883E-2</v>
      </c>
      <c r="O443" s="1004" cm="1">
        <f t="array" ref="O443">INDEX('Talnagögn | Numerical Data'!$1:$1048576,_xlfn.XMATCH($A443,'Talnagögn | Numerical Data'!$B:$B),_xlfn.XMATCH($A$2,'Talnagögn | Numerical Data'!$1:$1))-INDEX('Talnagögn | Numerical Data'!$1:$1048576,_xlfn.XMATCH($A443,'Talnagögn | Numerical Data'!$B:$B),_xlfn.XMATCH($B$2,'Talnagögn | Numerical Data'!$1:$1))</f>
        <v>63.596403602891058</v>
      </c>
      <c r="P443" s="1005"/>
      <c r="Q443" s="287" cm="1">
        <f t="array" ref="Q443">INDEX('Talnagögn | Numerical Data'!$1:$1048576,_xlfn.XMATCH($A443,'Talnagögn | Numerical Data'!$B:$B),_xlfn.XMATCH($A$2,'Talnagögn | Numerical Data'!$1:$1))/INDEX('Talnagögn | Numerical Data'!$1:$1048576,_xlfn.XMATCH($A443,'Talnagögn | Numerical Data'!$B:$B),_xlfn.XMATCH($B$2,'Talnagögn | Numerical Data'!$1:$1))-1</f>
        <v>0.4743094261733416</v>
      </c>
      <c r="R443" s="990" cm="1">
        <f t="array" ref="R443">INDEX('Talnagögn | Numerical Data'!$1:$1048576,_xlfn.XMATCH($B443,'Talnagögn | Numerical Data'!$B:$B),_xlfn.XMATCH($B$6,'Talnagögn | Numerical Data'!$1:$1))-INDEX('Talnagögn | Numerical Data'!$1:$1048576,_xlfn.XMATCH($A443,'Talnagögn | Numerical Data'!$B:$B),_xlfn.XMATCH($B$2,'Talnagögn | Numerical Data'!$1:$1))</f>
        <v>80.79994123671176</v>
      </c>
      <c r="S443" s="991"/>
      <c r="T443" s="292" cm="1">
        <f t="array" ref="T443">INDEX('Talnagögn | Numerical Data'!$1:$1048576,_xlfn.XMATCH($B443,'Talnagögn | Numerical Data'!$B:$B),_xlfn.XMATCH($B$6,'Talnagögn | Numerical Data'!$1:$1))/INDEX('Talnagögn | Numerical Data'!$1:$1048576,_xlfn.XMATCH($A443,'Talnagögn | Numerical Data'!$B:$B),_xlfn.XMATCH($B$2,'Talnagögn | Numerical Data'!$1:$1))-1</f>
        <v>0.60261542464143791</v>
      </c>
      <c r="U443" s="1004" cm="1">
        <f t="array" ref="U443">INDEX('Talnagögn | Numerical Data'!$1:$1048576,_xlfn.XMATCH($B443,'Talnagögn | Numerical Data'!$B:$B),_xlfn.XMATCH($B$5,'Talnagögn | Numerical Data'!$1:$1))-INDEX('Talnagögn | Numerical Data'!$1:$1048576,_xlfn.XMATCH($A443,'Talnagögn | Numerical Data'!$B:$B),_xlfn.XMATCH($B$3,'Talnagögn | Numerical Data'!$1:$1))</f>
        <v>18.809585167095975</v>
      </c>
      <c r="V443" s="1005"/>
      <c r="W443" s="292" cm="1">
        <f t="array" ref="W443">INDEX('Talnagögn | Numerical Data'!$1:$1048576,_xlfn.XMATCH($B443,'Talnagögn | Numerical Data'!$B:$B),_xlfn.XMATCH($B$5,'Talnagögn | Numerical Data'!$1:$1))/INDEX('Talnagögn | Numerical Data'!$1:$1048576,_xlfn.XMATCH($A443,'Talnagögn | Numerical Data'!$B:$B),_xlfn.XMATCH($B$3,'Talnagögn | Numerical Data'!$1:$1))-1</f>
        <v>0.10124105587198984</v>
      </c>
      <c r="X443" s="998" cm="1">
        <f t="array" ref="X443">INDEX('Talnagögn | Numerical Data'!$1:$1048576,_xlfn.XMATCH($C443,'Talnagögn | Numerical Data'!$B:$B),_xlfn.XMATCH($B$6,'Talnagögn | Numerical Data'!$1:$1))-INDEX('Talnagögn | Numerical Data'!$1:$1048576,_xlfn.XMATCH($A443,'Talnagögn | Numerical Data'!$B:$B),_xlfn.XMATCH($B$2,'Talnagögn | Numerical Data'!$1:$1))</f>
        <v>80.79994123671176</v>
      </c>
      <c r="Y443" s="999"/>
      <c r="Z443" s="622" cm="1">
        <f t="array" ref="Z443">INDEX('Talnagögn | Numerical Data'!$1:$1048576,_xlfn.XMATCH($C443,'Talnagögn | Numerical Data'!$B:$B),_xlfn.XMATCH($B$6,'Talnagögn | Numerical Data'!$1:$1))/INDEX('Talnagögn | Numerical Data'!$1:$1048576,_xlfn.XMATCH($A443,'Talnagögn | Numerical Data'!$B:$B),_xlfn.XMATCH($B$2,'Talnagögn | Numerical Data'!$1:$1))-1</f>
        <v>0.60261542464143791</v>
      </c>
      <c r="AA443" s="998" cm="1">
        <f t="array" ref="AA443">INDEX('Talnagögn | Numerical Data'!$1:$1048576,_xlfn.XMATCH($C443,'Talnagögn | Numerical Data'!$B:$B),_xlfn.XMATCH($B$5,'Talnagögn | Numerical Data'!$1:$1))-INDEX('Talnagögn | Numerical Data'!$1:$1048576,_xlfn.XMATCH($A443,'Talnagögn | Numerical Data'!$B:$B),_xlfn.XMATCH($B$3,'Talnagögn | Numerical Data'!$1:$1))</f>
        <v>18.809585167095975</v>
      </c>
      <c r="AB443" s="999"/>
      <c r="AC443" s="624" cm="1">
        <f t="array" ref="AC443">INDEX('Talnagögn | Numerical Data'!$1:$1048576,_xlfn.XMATCH($C443,'Talnagögn | Numerical Data'!$B:$B),_xlfn.XMATCH($B$5,'Talnagögn | Numerical Data'!$1:$1))/INDEX('Talnagögn | Numerical Data'!$1:$1048576,_xlfn.XMATCH($A443,'Talnagögn | Numerical Data'!$B:$B),_xlfn.XMATCH($B$3,'Talnagögn | Numerical Data'!$1:$1))-1</f>
        <v>0.10124105587198984</v>
      </c>
      <c r="AD443" s="631"/>
      <c r="AG443" s="275" t="str">
        <f>'Talnagögn | Numerical Data'!$E$205</f>
        <v>Cultivation of Organic Soils (N₂O)</v>
      </c>
      <c r="AH443" s="990" cm="1">
        <f t="array" ref="AH443">INDEX('Talnagögn | Numerical Data'!$1:$1048576,_xlfn.XMATCH($A443,'Talnagögn | Numerical Data'!$B:$B),_xlfn.XMATCH($A$2,'Talnagögn | Numerical Data'!$1:$1))</f>
        <v>197.67850295305041</v>
      </c>
      <c r="AI443" s="991"/>
      <c r="AJ443" s="292">
        <f>$F$443/$F$445</f>
        <v>0.28550562992558154</v>
      </c>
      <c r="AK443" s="1041" cm="1">
        <f t="array" ref="AK443">INDEX('Talnagögn | Numerical Data'!$1:$1048576,_xlfn.XMATCH($A443,'Talnagögn | Numerical Data'!$B:$B),_xlfn.XMATCH($A$2,'Talnagögn | Numerical Data'!$1:$1))-INDEX('Talnagögn | Numerical Data'!$1:$1048576,_xlfn.XMATCH($A443,'Talnagögn | Numerical Data'!$B:$B),_xlfn.XMATCH($B$4,'Talnagögn | Numerical Data'!$1:$1))</f>
        <v>0.89051277959660524</v>
      </c>
      <c r="AL443" s="1042"/>
      <c r="AM443" s="333" cm="1">
        <f t="array" ref="AM443">INDEX('Talnagögn | Numerical Data'!$1:$1048576, _xlfn.XMATCH($A443,'Talnagögn | Numerical Data'!$B:$B), _xlfn.XMATCH($A$2,'Talnagögn | Numerical Data'!$1:$1))/INDEX('Talnagögn | Numerical Data'!$1:$1048576, _xlfn.XMATCH($A443,'Talnagögn | Numerical Data'!$B:$B), _xlfn.XMATCH($B$4,'Talnagögn | Numerical Data'!$1:$1))-1</f>
        <v>4.5252394661468021E-3</v>
      </c>
      <c r="AN443" s="1004" cm="1">
        <f t="array" ref="AN443">INDEX('Talnagögn | Numerical Data'!$1:$1048576,_xlfn.XMATCH($A443,'Talnagögn | Numerical Data'!$B:$B),_xlfn.XMATCH($A$2,'Talnagögn | Numerical Data'!$1:$1))-INDEX('Talnagögn | Numerical Data'!$1:$1048576,_xlfn.XMATCH($A443,'Talnagögn | Numerical Data'!$B:$B),_xlfn.XMATCH($B$3,'Talnagögn | Numerical Data'!$1:$1))</f>
        <v>11.888410138540507</v>
      </c>
      <c r="AO443" s="1005"/>
      <c r="AP443" s="290" cm="1">
        <f t="array" ref="AP443">INDEX('Talnagögn | Numerical Data'!$1:$1048576,_xlfn.XMATCH($A443,'Talnagögn | Numerical Data'!$B:$B),_xlfn.XMATCH($A$2,'Talnagögn | Numerical Data'!$1:$1))/INDEX('Talnagögn | Numerical Data'!$1:$1048576,_xlfn.XMATCH($A443,'Talnagögn | Numerical Data'!$B:$B),_xlfn.XMATCH($B$3,'Talnagögn | Numerical Data'!$1:$1))-1</f>
        <v>6.3988396574028883E-2</v>
      </c>
      <c r="AQ443" s="1004" cm="1">
        <f t="array" ref="AQ443">INDEX('Talnagögn | Numerical Data'!$1:$1048576,_xlfn.XMATCH($A443,'Talnagögn | Numerical Data'!$B:$B),_xlfn.XMATCH($A$2,'Talnagögn | Numerical Data'!$1:$1))-INDEX('Talnagögn | Numerical Data'!$1:$1048576,_xlfn.XMATCH($A443,'Talnagögn | Numerical Data'!$B:$B),_xlfn.XMATCH($B$2,'Talnagögn | Numerical Data'!$1:$1))</f>
        <v>63.596403602891058</v>
      </c>
      <c r="AR443" s="1005"/>
      <c r="AS443" s="287" cm="1">
        <f t="array" ref="AS443">INDEX('Talnagögn | Numerical Data'!$1:$1048576,_xlfn.XMATCH($A443,'Talnagögn | Numerical Data'!$B:$B),_xlfn.XMATCH($A$2,'Talnagögn | Numerical Data'!$1:$1))/INDEX('Talnagögn | Numerical Data'!$1:$1048576,_xlfn.XMATCH($A443,'Talnagögn | Numerical Data'!$B:$B),_xlfn.XMATCH($B$2,'Talnagögn | Numerical Data'!$1:$1))-1</f>
        <v>0.4743094261733416</v>
      </c>
      <c r="AT443" s="990" cm="1">
        <f t="array" ref="AT443">INDEX('Talnagögn | Numerical Data'!$1:$1048576,_xlfn.XMATCH($B443,'Talnagögn | Numerical Data'!$B:$B),_xlfn.XMATCH($B$6,'Talnagögn | Numerical Data'!$1:$1))-INDEX('Talnagögn | Numerical Data'!$1:$1048576,_xlfn.XMATCH($A443,'Talnagögn | Numerical Data'!$B:$B),_xlfn.XMATCH($B$2,'Talnagögn | Numerical Data'!$1:$1))</f>
        <v>80.79994123671176</v>
      </c>
      <c r="AU443" s="991"/>
      <c r="AV443" s="292" cm="1">
        <f t="array" ref="AV443">INDEX('Talnagögn | Numerical Data'!$1:$1048576,_xlfn.XMATCH($B443,'Talnagögn | Numerical Data'!$B:$B),_xlfn.XMATCH($B$6,'Talnagögn | Numerical Data'!$1:$1))/INDEX('Talnagögn | Numerical Data'!$1:$1048576,_xlfn.XMATCH($A443,'Talnagögn | Numerical Data'!$B:$B),_xlfn.XMATCH($B$2,'Talnagögn | Numerical Data'!$1:$1))-1</f>
        <v>0.60261542464143791</v>
      </c>
      <c r="AW443" s="1004" cm="1">
        <f t="array" ref="AW443">INDEX('Talnagögn | Numerical Data'!$1:$1048576,_xlfn.XMATCH($B443,'Talnagögn | Numerical Data'!$B:$B),_xlfn.XMATCH($B$5,'Talnagögn | Numerical Data'!$1:$1))-INDEX('Talnagögn | Numerical Data'!$1:$1048576,_xlfn.XMATCH($A443,'Talnagögn | Numerical Data'!$B:$B),_xlfn.XMATCH($B$3,'Talnagögn | Numerical Data'!$1:$1))</f>
        <v>18.809585167095975</v>
      </c>
      <c r="AX443" s="1005"/>
      <c r="AY443" s="292" cm="1">
        <f t="array" ref="AY443">INDEX('Talnagögn | Numerical Data'!$1:$1048576,_xlfn.XMATCH($B443,'Talnagögn | Numerical Data'!$B:$B),_xlfn.XMATCH($B$5,'Talnagögn | Numerical Data'!$1:$1))/INDEX('Talnagögn | Numerical Data'!$1:$1048576,_xlfn.XMATCH($A443,'Talnagögn | Numerical Data'!$B:$B),_xlfn.XMATCH($B$3,'Talnagögn | Numerical Data'!$1:$1))-1</f>
        <v>0.10124105587198984</v>
      </c>
      <c r="AZ443" s="998" cm="1">
        <f t="array" ref="AZ443">INDEX('Talnagögn | Numerical Data'!$1:$1048576,_xlfn.XMATCH($C443,'Talnagögn | Numerical Data'!$B:$B),_xlfn.XMATCH($B$6,'Talnagögn | Numerical Data'!$1:$1))-INDEX('Talnagögn | Numerical Data'!$1:$1048576,_xlfn.XMATCH($A443,'Talnagögn | Numerical Data'!$B:$B),_xlfn.XMATCH($B$2,'Talnagögn | Numerical Data'!$1:$1))</f>
        <v>80.79994123671176</v>
      </c>
      <c r="BA443" s="999"/>
      <c r="BB443" s="622" cm="1">
        <f t="array" ref="BB443">INDEX('Talnagögn | Numerical Data'!$1:$1048576,_xlfn.XMATCH($C443,'Talnagögn | Numerical Data'!$B:$B),_xlfn.XMATCH($B$6,'Talnagögn | Numerical Data'!$1:$1))/INDEX('Talnagögn | Numerical Data'!$1:$1048576,_xlfn.XMATCH($A443,'Talnagögn | Numerical Data'!$B:$B),_xlfn.XMATCH($B$2,'Talnagögn | Numerical Data'!$1:$1))-1</f>
        <v>0.60261542464143791</v>
      </c>
      <c r="BC443" s="998" cm="1">
        <f t="array" ref="BC443">INDEX('Talnagögn | Numerical Data'!$1:$1048576,_xlfn.XMATCH($C443,'Talnagögn | Numerical Data'!$B:$B),_xlfn.XMATCH($B$5,'Talnagögn | Numerical Data'!$1:$1))-INDEX('Talnagögn | Numerical Data'!$1:$1048576,_xlfn.XMATCH($A443,'Talnagögn | Numerical Data'!$B:$B),_xlfn.XMATCH($B$3,'Talnagögn | Numerical Data'!$1:$1))</f>
        <v>18.809585167095975</v>
      </c>
      <c r="BD443" s="999"/>
      <c r="BE443" s="624" cm="1">
        <f t="array" ref="BE443">INDEX('Talnagögn | Numerical Data'!$1:$1048576,_xlfn.XMATCH($C443,'Talnagögn | Numerical Data'!$B:$B),_xlfn.XMATCH($B$5,'Talnagögn | Numerical Data'!$1:$1))/INDEX('Talnagögn | Numerical Data'!$1:$1048576,_xlfn.XMATCH($A443,'Talnagögn | Numerical Data'!$B:$B),_xlfn.XMATCH($B$3,'Talnagögn | Numerical Data'!$1:$1))-1</f>
        <v>0.10124105587198984</v>
      </c>
    </row>
    <row r="444" spans="1:57" s="42" customFormat="1" ht="21" customHeight="1" x14ac:dyDescent="0.4">
      <c r="A444" s="51" t="s">
        <v>108</v>
      </c>
      <c r="B444" s="51" t="s">
        <v>394</v>
      </c>
      <c r="C444" s="51" t="s">
        <v>400</v>
      </c>
      <c r="D444" s="337" t="s">
        <v>48</v>
      </c>
      <c r="E444" s="394" t="str">
        <f>'Talnagögn | Numerical Data'!$D$206</f>
        <v>Önnur losun</v>
      </c>
      <c r="F444" s="994" cm="1">
        <f t="array" ref="F444">INDEX('Talnagögn | Numerical Data'!$1:$1048576,_xlfn.XMATCH($A444,'Talnagögn | Numerical Data'!$B:$B),_xlfn.XMATCH($A$2,'Talnagögn | Numerical Data'!$1:$1))</f>
        <v>19.713058543720877</v>
      </c>
      <c r="G444" s="995"/>
      <c r="H444" s="317">
        <f>$F$444/$F$445</f>
        <v>2.8471427662630656E-2</v>
      </c>
      <c r="I444" s="1096" cm="1">
        <f t="array" ref="I444">INDEX('Talnagögn | Numerical Data'!$1:$1048576,_xlfn.XMATCH($A444,'Talnagögn | Numerical Data'!$B:$B),_xlfn.XMATCH($A$2,'Talnagögn | Numerical Data'!$1:$1))-INDEX('Talnagögn | Numerical Data'!$1:$1048576,_xlfn.XMATCH($A444,'Talnagögn | Numerical Data'!$B:$B),_xlfn.XMATCH($B$4,'Talnagögn | Numerical Data'!$1:$1))</f>
        <v>-0.75670819720869531</v>
      </c>
      <c r="J444" s="1097"/>
      <c r="K444" s="317" cm="1">
        <f t="array" ref="K444">INDEX('Talnagögn | Numerical Data'!$1:$1048576, _xlfn.XMATCH($A444,'Talnagögn | Numerical Data'!$B:$B), _xlfn.XMATCH($A$2,'Talnagögn | Numerical Data'!$1:$1))/INDEX('Talnagögn | Numerical Data'!$1:$1048576, _xlfn.XMATCH($A444,'Talnagögn | Numerical Data'!$B:$B), _xlfn.XMATCH($B$4,'Talnagögn | Numerical Data'!$1:$1))-1</f>
        <v>-3.6967113831133602E-2</v>
      </c>
      <c r="L444" s="1071" cm="1">
        <f t="array" ref="L444">INDEX('Talnagögn | Numerical Data'!$1:$1048576,_xlfn.XMATCH($A444,'Talnagögn | Numerical Data'!$B:$B),_xlfn.XMATCH($A$2,'Talnagögn | Numerical Data'!$1:$1))-INDEX('Talnagögn | Numerical Data'!$1:$1048576,_xlfn.XMATCH($A444,'Talnagögn | Numerical Data'!$B:$B),_xlfn.XMATCH($B$3,'Talnagögn | Numerical Data'!$1:$1))</f>
        <v>-2.3529046922360521</v>
      </c>
      <c r="M444" s="1072"/>
      <c r="N444" s="362" cm="1">
        <f t="array" ref="N444">INDEX('Talnagögn | Numerical Data'!$1:$1048576,_xlfn.XMATCH($A444,'Talnagögn | Numerical Data'!$B:$B),_xlfn.XMATCH($A$2,'Talnagögn | Numerical Data'!$1:$1))/INDEX('Talnagögn | Numerical Data'!$1:$1048576,_xlfn.XMATCH($A444,'Talnagögn | Numerical Data'!$B:$B),_xlfn.XMATCH($B$3,'Talnagögn | Numerical Data'!$1:$1))-1</f>
        <v>-0.10663049997300578</v>
      </c>
      <c r="O444" s="1071" cm="1">
        <f t="array" ref="O444">INDEX('Talnagögn | Numerical Data'!$1:$1048576,_xlfn.XMATCH($A444,'Talnagögn | Numerical Data'!$B:$B),_xlfn.XMATCH($A$2,'Talnagögn | Numerical Data'!$1:$1))-INDEX('Talnagögn | Numerical Data'!$1:$1048576,_xlfn.XMATCH($A444,'Talnagögn | Numerical Data'!$B:$B),_xlfn.XMATCH($B$2,'Talnagögn | Numerical Data'!$1:$1))</f>
        <v>-2.7930721929653828</v>
      </c>
      <c r="P444" s="1072"/>
      <c r="Q444" s="363" cm="1">
        <f t="array" ref="Q444">INDEX('Talnagögn | Numerical Data'!$1:$1048576,_xlfn.XMATCH($A444,'Talnagögn | Numerical Data'!$B:$B),_xlfn.XMATCH($A$2,'Talnagögn | Numerical Data'!$1:$1))/INDEX('Talnagögn | Numerical Data'!$1:$1048576,_xlfn.XMATCH($A444,'Talnagögn | Numerical Data'!$B:$B),_xlfn.XMATCH($B$2,'Talnagögn | Numerical Data'!$1:$1))-1</f>
        <v>-0.12410272674780642</v>
      </c>
      <c r="R444" s="1153" cm="1">
        <f t="array" ref="R444">INDEX('Talnagögn | Numerical Data'!$1:$1048576,_xlfn.XMATCH($B444,'Talnagögn | Numerical Data'!$B:$B),_xlfn.XMATCH($B$6,'Talnagögn | Numerical Data'!$1:$1))-INDEX('Talnagögn | Numerical Data'!$1:$1048576,_xlfn.XMATCH($A444,'Talnagögn | Numerical Data'!$B:$B),_xlfn.XMATCH($B$2,'Talnagögn | Numerical Data'!$1:$1))</f>
        <v>-3.5686079907832209</v>
      </c>
      <c r="S444" s="1154"/>
      <c r="T444" s="362" cm="1">
        <f t="array" ref="T444">INDEX('Talnagögn | Numerical Data'!$1:$1048576,_xlfn.XMATCH($B444,'Talnagögn | Numerical Data'!$B:$B),_xlfn.XMATCH($B$6,'Talnagögn | Numerical Data'!$1:$1))/INDEX('Talnagögn | Numerical Data'!$1:$1048576,_xlfn.XMATCH($A444,'Talnagögn | Numerical Data'!$B:$B),_xlfn.XMATCH($B$2,'Talnagögn | Numerical Data'!$1:$1))-1</f>
        <v>-0.15856159517309609</v>
      </c>
      <c r="U444" s="1071" cm="1">
        <f t="array" ref="U444">INDEX('Talnagögn | Numerical Data'!$1:$1048576,_xlfn.XMATCH($B444,'Talnagögn | Numerical Data'!$B:$B),_xlfn.XMATCH($B$5,'Talnagögn | Numerical Data'!$1:$1))-INDEX('Talnagögn | Numerical Data'!$1:$1048576,_xlfn.XMATCH($A444,'Talnagögn | Numerical Data'!$B:$B),_xlfn.XMATCH($B$3,'Talnagögn | Numerical Data'!$1:$1))</f>
        <v>-2.4550420477144144</v>
      </c>
      <c r="V444" s="1072"/>
      <c r="W444" s="362" cm="1">
        <f t="array" ref="W444">INDEX('Talnagögn | Numerical Data'!$1:$1048576,_xlfn.XMATCH($B444,'Talnagögn | Numerical Data'!$B:$B),_xlfn.XMATCH($B$5,'Talnagögn | Numerical Data'!$1:$1))/INDEX('Talnagögn | Numerical Data'!$1:$1048576,_xlfn.XMATCH($A444,'Talnagögn | Numerical Data'!$B:$B),_xlfn.XMATCH($B$3,'Talnagögn | Numerical Data'!$1:$1))-1</f>
        <v>-0.1112592285893903</v>
      </c>
      <c r="X444" s="1125" cm="1">
        <f t="array" ref="X444">INDEX('Talnagögn | Numerical Data'!$1:$1048576,_xlfn.XMATCH($C444,'Talnagögn | Numerical Data'!$B:$B),_xlfn.XMATCH($B$6,'Talnagögn | Numerical Data'!$1:$1))-INDEX('Talnagögn | Numerical Data'!$1:$1048576,_xlfn.XMATCH($A444,'Talnagögn | Numerical Data'!$B:$B),_xlfn.XMATCH($B$2,'Talnagögn | Numerical Data'!$1:$1))</f>
        <v>-3.5686079907829935</v>
      </c>
      <c r="Y444" s="1126"/>
      <c r="Z444" s="625" cm="1">
        <f t="array" ref="Z444">INDEX('Talnagögn | Numerical Data'!$1:$1048576,_xlfn.XMATCH($C444,'Talnagögn | Numerical Data'!$B:$B),_xlfn.XMATCH($B$6,'Talnagögn | Numerical Data'!$1:$1))/INDEX('Talnagögn | Numerical Data'!$1:$1048576,_xlfn.XMATCH($A444,'Talnagögn | Numerical Data'!$B:$B),_xlfn.XMATCH($B$2,'Talnagögn | Numerical Data'!$1:$1))-1</f>
        <v>-0.15856159517308599</v>
      </c>
      <c r="AA444" s="1125" cm="1">
        <f t="array" ref="AA444">INDEX('Talnagögn | Numerical Data'!$1:$1048576,_xlfn.XMATCH($C444,'Talnagögn | Numerical Data'!$B:$B),_xlfn.XMATCH($B$5,'Talnagögn | Numerical Data'!$1:$1))-INDEX('Talnagögn | Numerical Data'!$1:$1048576,_xlfn.XMATCH($A444,'Talnagögn | Numerical Data'!$B:$B),_xlfn.XMATCH($B$3,'Talnagögn | Numerical Data'!$1:$1))</f>
        <v>-2.4550420477143007</v>
      </c>
      <c r="AB444" s="1126"/>
      <c r="AC444" s="626" cm="1">
        <f t="array" ref="AC444">INDEX('Talnagögn | Numerical Data'!$1:$1048576,_xlfn.XMATCH($C444,'Talnagögn | Numerical Data'!$B:$B),_xlfn.XMATCH($B$5,'Talnagögn | Numerical Data'!$1:$1))/INDEX('Talnagögn | Numerical Data'!$1:$1048576,_xlfn.XMATCH($A444,'Talnagögn | Numerical Data'!$B:$B),_xlfn.XMATCH($B$3,'Talnagögn | Numerical Data'!$1:$1))-1</f>
        <v>-0.1112592285893852</v>
      </c>
      <c r="AD444" s="631"/>
      <c r="AG444" s="394" t="str">
        <f>'Talnagögn | Numerical Data'!$E$206</f>
        <v>Other Emissions</v>
      </c>
      <c r="AH444" s="994" cm="1">
        <f t="array" ref="AH444">INDEX('Talnagögn | Numerical Data'!$1:$1048576,_xlfn.XMATCH($A444,'Talnagögn | Numerical Data'!$B:$B),_xlfn.XMATCH($A$2,'Talnagögn | Numerical Data'!$1:$1))</f>
        <v>19.713058543720877</v>
      </c>
      <c r="AI444" s="995"/>
      <c r="AJ444" s="317">
        <f>$F$444/$F$445</f>
        <v>2.8471427662630656E-2</v>
      </c>
      <c r="AK444" s="1096" cm="1">
        <f t="array" ref="AK444">INDEX('Talnagögn | Numerical Data'!$1:$1048576,_xlfn.XMATCH($A444,'Talnagögn | Numerical Data'!$B:$B),_xlfn.XMATCH($A$2,'Talnagögn | Numerical Data'!$1:$1))-INDEX('Talnagögn | Numerical Data'!$1:$1048576,_xlfn.XMATCH($A444,'Talnagögn | Numerical Data'!$B:$B),_xlfn.XMATCH($B$4,'Talnagögn | Numerical Data'!$1:$1))</f>
        <v>-0.75670819720869531</v>
      </c>
      <c r="AL444" s="1097"/>
      <c r="AM444" s="317" cm="1">
        <f t="array" ref="AM444">INDEX('Talnagögn | Numerical Data'!$1:$1048576, _xlfn.XMATCH($A444,'Talnagögn | Numerical Data'!$B:$B), _xlfn.XMATCH($A$2,'Talnagögn | Numerical Data'!$1:$1))/INDEX('Talnagögn | Numerical Data'!$1:$1048576, _xlfn.XMATCH($A444,'Talnagögn | Numerical Data'!$B:$B), _xlfn.XMATCH($B$4,'Talnagögn | Numerical Data'!$1:$1))-1</f>
        <v>-3.6967113831133602E-2</v>
      </c>
      <c r="AN444" s="1071" cm="1">
        <f t="array" ref="AN444">INDEX('Talnagögn | Numerical Data'!$1:$1048576,_xlfn.XMATCH($A444,'Talnagögn | Numerical Data'!$B:$B),_xlfn.XMATCH($A$2,'Talnagögn | Numerical Data'!$1:$1))-INDEX('Talnagögn | Numerical Data'!$1:$1048576,_xlfn.XMATCH($A444,'Talnagögn | Numerical Data'!$B:$B),_xlfn.XMATCH($B$3,'Talnagögn | Numerical Data'!$1:$1))</f>
        <v>-2.3529046922360521</v>
      </c>
      <c r="AO444" s="1072"/>
      <c r="AP444" s="362" cm="1">
        <f t="array" ref="AP444">INDEX('Talnagögn | Numerical Data'!$1:$1048576,_xlfn.XMATCH($A444,'Talnagögn | Numerical Data'!$B:$B),_xlfn.XMATCH($A$2,'Talnagögn | Numerical Data'!$1:$1))/INDEX('Talnagögn | Numerical Data'!$1:$1048576,_xlfn.XMATCH($A444,'Talnagögn | Numerical Data'!$B:$B),_xlfn.XMATCH($B$3,'Talnagögn | Numerical Data'!$1:$1))-1</f>
        <v>-0.10663049997300578</v>
      </c>
      <c r="AQ444" s="1071" cm="1">
        <f t="array" ref="AQ444">INDEX('Talnagögn | Numerical Data'!$1:$1048576,_xlfn.XMATCH($A444,'Talnagögn | Numerical Data'!$B:$B),_xlfn.XMATCH($A$2,'Talnagögn | Numerical Data'!$1:$1))-INDEX('Talnagögn | Numerical Data'!$1:$1048576,_xlfn.XMATCH($A444,'Talnagögn | Numerical Data'!$B:$B),_xlfn.XMATCH($B$2,'Talnagögn | Numerical Data'!$1:$1))</f>
        <v>-2.7930721929653828</v>
      </c>
      <c r="AR444" s="1072"/>
      <c r="AS444" s="363" cm="1">
        <f t="array" ref="AS444">INDEX('Talnagögn | Numerical Data'!$1:$1048576,_xlfn.XMATCH($A444,'Talnagögn | Numerical Data'!$B:$B),_xlfn.XMATCH($A$2,'Talnagögn | Numerical Data'!$1:$1))/INDEX('Talnagögn | Numerical Data'!$1:$1048576,_xlfn.XMATCH($A444,'Talnagögn | Numerical Data'!$B:$B),_xlfn.XMATCH($B$2,'Talnagögn | Numerical Data'!$1:$1))-1</f>
        <v>-0.12410272674780642</v>
      </c>
      <c r="AT444" s="1153" cm="1">
        <f t="array" ref="AT444">INDEX('Talnagögn | Numerical Data'!$1:$1048576,_xlfn.XMATCH($B444,'Talnagögn | Numerical Data'!$B:$B),_xlfn.XMATCH($B$6,'Talnagögn | Numerical Data'!$1:$1))-INDEX('Talnagögn | Numerical Data'!$1:$1048576,_xlfn.XMATCH($A444,'Talnagögn | Numerical Data'!$B:$B),_xlfn.XMATCH($B$2,'Talnagögn | Numerical Data'!$1:$1))</f>
        <v>-3.5686079907832209</v>
      </c>
      <c r="AU444" s="1154"/>
      <c r="AV444" s="362" cm="1">
        <f t="array" ref="AV444">INDEX('Talnagögn | Numerical Data'!$1:$1048576,_xlfn.XMATCH($B444,'Talnagögn | Numerical Data'!$B:$B),_xlfn.XMATCH($B$6,'Talnagögn | Numerical Data'!$1:$1))/INDEX('Talnagögn | Numerical Data'!$1:$1048576,_xlfn.XMATCH($A444,'Talnagögn | Numerical Data'!$B:$B),_xlfn.XMATCH($B$2,'Talnagögn | Numerical Data'!$1:$1))-1</f>
        <v>-0.15856159517309609</v>
      </c>
      <c r="AW444" s="1071" cm="1">
        <f t="array" ref="AW444">INDEX('Talnagögn | Numerical Data'!$1:$1048576,_xlfn.XMATCH($B444,'Talnagögn | Numerical Data'!$B:$B),_xlfn.XMATCH($B$5,'Talnagögn | Numerical Data'!$1:$1))-INDEX('Talnagögn | Numerical Data'!$1:$1048576,_xlfn.XMATCH($A444,'Talnagögn | Numerical Data'!$B:$B),_xlfn.XMATCH($B$3,'Talnagögn | Numerical Data'!$1:$1))</f>
        <v>-2.4550420477144144</v>
      </c>
      <c r="AX444" s="1072"/>
      <c r="AY444" s="362" cm="1">
        <f t="array" ref="AY444">INDEX('Talnagögn | Numerical Data'!$1:$1048576,_xlfn.XMATCH($B444,'Talnagögn | Numerical Data'!$B:$B),_xlfn.XMATCH($B$5,'Talnagögn | Numerical Data'!$1:$1))/INDEX('Talnagögn | Numerical Data'!$1:$1048576,_xlfn.XMATCH($A444,'Talnagögn | Numerical Data'!$B:$B),_xlfn.XMATCH($B$3,'Talnagögn | Numerical Data'!$1:$1))-1</f>
        <v>-0.1112592285893903</v>
      </c>
      <c r="AZ444" s="1125" cm="1">
        <f t="array" ref="AZ444">INDEX('Talnagögn | Numerical Data'!$1:$1048576,_xlfn.XMATCH($C444,'Talnagögn | Numerical Data'!$B:$B),_xlfn.XMATCH($B$6,'Talnagögn | Numerical Data'!$1:$1))-INDEX('Talnagögn | Numerical Data'!$1:$1048576,_xlfn.XMATCH($A444,'Talnagögn | Numerical Data'!$B:$B),_xlfn.XMATCH($B$2,'Talnagögn | Numerical Data'!$1:$1))</f>
        <v>-3.5686079907829935</v>
      </c>
      <c r="BA444" s="1126"/>
      <c r="BB444" s="625" cm="1">
        <f t="array" ref="BB444">INDEX('Talnagögn | Numerical Data'!$1:$1048576,_xlfn.XMATCH($C444,'Talnagögn | Numerical Data'!$B:$B),_xlfn.XMATCH($B$6,'Talnagögn | Numerical Data'!$1:$1))/INDEX('Talnagögn | Numerical Data'!$1:$1048576,_xlfn.XMATCH($A444,'Talnagögn | Numerical Data'!$B:$B),_xlfn.XMATCH($B$2,'Talnagögn | Numerical Data'!$1:$1))-1</f>
        <v>-0.15856159517308599</v>
      </c>
      <c r="BC444" s="1125" cm="1">
        <f t="array" ref="BC444">INDEX('Talnagögn | Numerical Data'!$1:$1048576,_xlfn.XMATCH($C444,'Talnagögn | Numerical Data'!$B:$B),_xlfn.XMATCH($B$5,'Talnagögn | Numerical Data'!$1:$1))-INDEX('Talnagögn | Numerical Data'!$1:$1048576,_xlfn.XMATCH($A444,'Talnagögn | Numerical Data'!$B:$B),_xlfn.XMATCH($B$3,'Talnagögn | Numerical Data'!$1:$1))</f>
        <v>-2.4550420477143007</v>
      </c>
      <c r="BD444" s="1126"/>
      <c r="BE444" s="626" cm="1">
        <f t="array" ref="BE444">INDEX('Talnagögn | Numerical Data'!$1:$1048576,_xlfn.XMATCH($C444,'Talnagögn | Numerical Data'!$B:$B),_xlfn.XMATCH($B$5,'Talnagögn | Numerical Data'!$1:$1))/INDEX('Talnagögn | Numerical Data'!$1:$1048576,_xlfn.XMATCH($A444,'Talnagögn | Numerical Data'!$B:$B),_xlfn.XMATCH($B$3,'Talnagögn | Numerical Data'!$1:$1))-1</f>
        <v>-0.1112592285893852</v>
      </c>
    </row>
    <row r="445" spans="1:57" ht="29.25" customHeight="1" x14ac:dyDescent="0.4">
      <c r="A445" s="51" t="s">
        <v>44</v>
      </c>
      <c r="B445" s="51" t="s">
        <v>331</v>
      </c>
      <c r="C445" s="51" t="s">
        <v>338</v>
      </c>
      <c r="D445" s="337" t="s">
        <v>48</v>
      </c>
      <c r="E445" s="355" t="s">
        <v>12</v>
      </c>
      <c r="F445" s="1002" cm="1">
        <f t="array" ref="F445">INDEX('Talnagögn | Numerical Data'!$1:$1048576,_xlfn.XMATCH($A445,'Talnagögn | Numerical Data'!$B:$B),_xlfn.XMATCH($A$2,'Talnagögn | Numerical Data'!$1:$1))</f>
        <v>692.38040246203309</v>
      </c>
      <c r="G445" s="1003"/>
      <c r="H445" s="364">
        <f>SUM(H439:H444)</f>
        <v>1</v>
      </c>
      <c r="I445" s="1002" cm="1">
        <f t="array" ref="I445">INDEX('Talnagögn | Numerical Data'!$1:$1048576,_xlfn.XMATCH($A445,'Talnagögn | Numerical Data'!$B:$B),_xlfn.XMATCH($A$2,'Talnagögn | Numerical Data'!$1:$1))-INDEX('Talnagögn | Numerical Data'!$1:$1048576,_xlfn.XMATCH($A445,'Talnagögn | Numerical Data'!$B:$B),_xlfn.XMATCH($B$4,'Talnagögn | Numerical Data'!$1:$1))</f>
        <v>-19.5911765816345</v>
      </c>
      <c r="J445" s="1003"/>
      <c r="K445" s="365" cm="1">
        <f t="array" ref="K445">INDEX('Talnagögn | Numerical Data'!$1:$1048576, _xlfn.XMATCH($A445,'Talnagögn | Numerical Data'!$B:$B), _xlfn.XMATCH($A$2,'Talnagögn | Numerical Data'!$1:$1))/INDEX('Talnagögn | Numerical Data'!$1:$1048576, _xlfn.XMATCH($A445,'Talnagögn | Numerical Data'!$B:$B), _xlfn.XMATCH($B$4,'Talnagögn | Numerical Data'!$1:$1))-1</f>
        <v>-2.7516795836077801E-2</v>
      </c>
      <c r="L445" s="1002" cm="1">
        <f t="array" ref="L445">INDEX('Talnagögn | Numerical Data'!$1:$1048576,_xlfn.XMATCH($A445,'Talnagögn | Numerical Data'!$B:$B),_xlfn.XMATCH($A$2,'Talnagögn | Numerical Data'!$1:$1))-INDEX('Talnagögn | Numerical Data'!$1:$1048576,_xlfn.XMATCH($A445,'Talnagögn | Numerical Data'!$B:$B),_xlfn.XMATCH($B$3,'Talnagögn | Numerical Data'!$1:$1))</f>
        <v>-18.527752813037978</v>
      </c>
      <c r="M445" s="1003"/>
      <c r="N445" s="365" cm="1">
        <f t="array" ref="N445">INDEX('Talnagögn | Numerical Data'!$1:$1048576,_xlfn.XMATCH($A445,'Talnagögn | Numerical Data'!$B:$B),_xlfn.XMATCH($A$2,'Talnagögn | Numerical Data'!$1:$1))/INDEX('Talnagögn | Numerical Data'!$1:$1048576,_xlfn.XMATCH($A445,'Talnagögn | Numerical Data'!$B:$B),_xlfn.XMATCH($B$3,'Talnagögn | Numerical Data'!$1:$1))-1</f>
        <v>-2.6062090687184569E-2</v>
      </c>
      <c r="O445" s="1002" cm="1">
        <f t="array" ref="O445">INDEX('Talnagögn | Numerical Data'!$1:$1048576,_xlfn.XMATCH($A445,'Talnagögn | Numerical Data'!$B:$B),_xlfn.XMATCH($A$2,'Talnagögn | Numerical Data'!$1:$1))-INDEX('Talnagögn | Numerical Data'!$1:$1048576,_xlfn.XMATCH($A445,'Talnagögn | Numerical Data'!$B:$B),_xlfn.XMATCH($B$2,'Talnagögn | Numerical Data'!$1:$1))</f>
        <v>-64.635453517263954</v>
      </c>
      <c r="P445" s="1003"/>
      <c r="Q445" s="366" cm="1">
        <f t="array" ref="Q445">INDEX('Talnagögn | Numerical Data'!$1:$1048576,_xlfn.XMATCH($A445,'Talnagögn | Numerical Data'!$B:$B),_xlfn.XMATCH($A$2,'Talnagögn | Numerical Data'!$1:$1))/INDEX('Talnagögn | Numerical Data'!$1:$1048576,_xlfn.XMATCH($A445,'Talnagögn | Numerical Data'!$B:$B),_xlfn.XMATCH($B$2,'Talnagögn | Numerical Data'!$1:$1))-1</f>
        <v>-8.5381901854155617E-2</v>
      </c>
      <c r="R445" s="1002" cm="1">
        <f t="array" ref="R445">INDEX('Talnagögn | Numerical Data'!$1:$1048576,_xlfn.XMATCH($B445,'Talnagögn | Numerical Data'!$B:$B),_xlfn.XMATCH($B$6,'Talnagögn | Numerical Data'!$1:$1))-INDEX('Talnagögn | Numerical Data'!$1:$1048576,_xlfn.XMATCH($A445,'Talnagögn | Numerical Data'!$B:$B),_xlfn.XMATCH($B$2,'Talnagögn | Numerical Data'!$1:$1))</f>
        <v>-141.293571991372</v>
      </c>
      <c r="S445" s="1003"/>
      <c r="T445" s="364" cm="1">
        <f t="array" ref="T445">INDEX('Talnagögn | Numerical Data'!$1:$1048576,_xlfn.XMATCH($B445,'Talnagögn | Numerical Data'!$B:$B),_xlfn.XMATCH($B$6,'Talnagögn | Numerical Data'!$1:$1))/INDEX('Talnagögn | Numerical Data'!$1:$1048576,_xlfn.XMATCH($A445,'Talnagögn | Numerical Data'!$B:$B),_xlfn.XMATCH($B$2,'Talnagögn | Numerical Data'!$1:$1))-1</f>
        <v>-0.18664545910810637</v>
      </c>
      <c r="U445" s="1002" cm="1">
        <f t="array" ref="U445">INDEX('Talnagögn | Numerical Data'!$1:$1048576,_xlfn.XMATCH($B445,'Talnagögn | Numerical Data'!$B:$B),_xlfn.XMATCH($B$5,'Talnagögn | Numerical Data'!$1:$1))-INDEX('Talnagögn | Numerical Data'!$1:$1048576,_xlfn.XMATCH($A445,'Talnagögn | Numerical Data'!$B:$B),_xlfn.XMATCH($B$3,'Talnagögn | Numerical Data'!$1:$1))</f>
        <v>-35.334508772875324</v>
      </c>
      <c r="V445" s="1003"/>
      <c r="W445" s="365" cm="1">
        <f t="array" ref="W445">INDEX('Talnagögn | Numerical Data'!$1:$1048576,_xlfn.XMATCH($B445,'Talnagögn | Numerical Data'!$B:$B),_xlfn.XMATCH($B$5,'Talnagögn | Numerical Data'!$1:$1))/INDEX('Talnagögn | Numerical Data'!$1:$1048576,_xlfn.XMATCH($A445,'Talnagögn | Numerical Data'!$B:$B),_xlfn.XMATCH($B$3,'Talnagögn | Numerical Data'!$1:$1))-1</f>
        <v>-4.9703338624949911E-2</v>
      </c>
      <c r="X445" s="1002" cm="1">
        <f t="array" ref="X445">INDEX('Talnagögn | Numerical Data'!$1:$1048576,_xlfn.XMATCH($C445,'Talnagögn | Numerical Data'!$B:$B),_xlfn.XMATCH($B$6,'Talnagögn | Numerical Data'!$1:$1))-INDEX('Talnagögn | Numerical Data'!$1:$1048576,_xlfn.XMATCH($A445,'Talnagögn | Numerical Data'!$B:$B),_xlfn.XMATCH($B$2,'Talnagögn | Numerical Data'!$1:$1))</f>
        <v>-155.3218859261824</v>
      </c>
      <c r="Y445" s="1003"/>
      <c r="Z445" s="364" cm="1">
        <f t="array" ref="Z445">INDEX('Talnagögn | Numerical Data'!$1:$1048576,_xlfn.XMATCH($C445,'Talnagögn | Numerical Data'!$B:$B),_xlfn.XMATCH($B$6,'Talnagögn | Numerical Data'!$1:$1))/INDEX('Talnagögn | Numerical Data'!$1:$1048576,_xlfn.XMATCH($A445,'Talnagögn | Numerical Data'!$B:$B),_xlfn.XMATCH($B$2,'Talnagögn | Numerical Data'!$1:$1))-1</f>
        <v>-0.20517652926206364</v>
      </c>
      <c r="AA445" s="1002" cm="1">
        <f t="array" ref="AA445">INDEX('Talnagögn | Numerical Data'!$1:$1048576,_xlfn.XMATCH($C445,'Talnagögn | Numerical Data'!$B:$B),_xlfn.XMATCH($B$5,'Talnagögn | Numerical Data'!$1:$1))-INDEX('Talnagögn | Numerical Data'!$1:$1048576,_xlfn.XMATCH($A445,'Talnagögn | Numerical Data'!$B:$B),_xlfn.XMATCH($B$3,'Talnagögn | Numerical Data'!$1:$1))</f>
        <v>-50.257263395656537</v>
      </c>
      <c r="AB445" s="1003"/>
      <c r="AC445" s="366" cm="1">
        <f t="array" ref="AC445">INDEX('Talnagögn | Numerical Data'!$1:$1048576,_xlfn.XMATCH($C445,'Talnagögn | Numerical Data'!$B:$B),_xlfn.XMATCH($B$5,'Talnagögn | Numerical Data'!$1:$1))/INDEX('Talnagögn | Numerical Data'!$1:$1048576,_xlfn.XMATCH($A445,'Talnagögn | Numerical Data'!$B:$B),_xlfn.XMATCH($B$3,'Talnagögn | Numerical Data'!$1:$1))-1</f>
        <v>-7.0694453316843098E-2</v>
      </c>
      <c r="AG445" s="355" t="s">
        <v>170</v>
      </c>
      <c r="AH445" s="1002" cm="1">
        <f t="array" ref="AH445">INDEX('Talnagögn | Numerical Data'!$1:$1048576,_xlfn.XMATCH($A445,'Talnagögn | Numerical Data'!$B:$B),_xlfn.XMATCH($A$2,'Talnagögn | Numerical Data'!$1:$1))</f>
        <v>692.38040246203309</v>
      </c>
      <c r="AI445" s="1003"/>
      <c r="AJ445" s="364">
        <f>SUM(AJ439:AJ444)</f>
        <v>1</v>
      </c>
      <c r="AK445" s="1002" cm="1">
        <f t="array" ref="AK445">INDEX('Talnagögn | Numerical Data'!$1:$1048576,_xlfn.XMATCH($A445,'Talnagögn | Numerical Data'!$B:$B),_xlfn.XMATCH($A$2,'Talnagögn | Numerical Data'!$1:$1))-INDEX('Talnagögn | Numerical Data'!$1:$1048576,_xlfn.XMATCH($A445,'Talnagögn | Numerical Data'!$B:$B),_xlfn.XMATCH($B$4,'Talnagögn | Numerical Data'!$1:$1))</f>
        <v>-19.5911765816345</v>
      </c>
      <c r="AL445" s="1003"/>
      <c r="AM445" s="365" cm="1">
        <f t="array" ref="AM445">INDEX('Talnagögn | Numerical Data'!$1:$1048576, _xlfn.XMATCH($A445,'Talnagögn | Numerical Data'!$B:$B), _xlfn.XMATCH($A$2,'Talnagögn | Numerical Data'!$1:$1))/INDEX('Talnagögn | Numerical Data'!$1:$1048576, _xlfn.XMATCH($A445,'Talnagögn | Numerical Data'!$B:$B), _xlfn.XMATCH($B$4,'Talnagögn | Numerical Data'!$1:$1))-1</f>
        <v>-2.7516795836077801E-2</v>
      </c>
      <c r="AN445" s="1002" cm="1">
        <f t="array" ref="AN445">INDEX('Talnagögn | Numerical Data'!$1:$1048576,_xlfn.XMATCH($A445,'Talnagögn | Numerical Data'!$B:$B),_xlfn.XMATCH($A$2,'Talnagögn | Numerical Data'!$1:$1))-INDEX('Talnagögn | Numerical Data'!$1:$1048576,_xlfn.XMATCH($A445,'Talnagögn | Numerical Data'!$B:$B),_xlfn.XMATCH($B$3,'Talnagögn | Numerical Data'!$1:$1))</f>
        <v>-18.527752813037978</v>
      </c>
      <c r="AO445" s="1003"/>
      <c r="AP445" s="365" cm="1">
        <f t="array" ref="AP445">INDEX('Talnagögn | Numerical Data'!$1:$1048576,_xlfn.XMATCH($A445,'Talnagögn | Numerical Data'!$B:$B),_xlfn.XMATCH($A$2,'Talnagögn | Numerical Data'!$1:$1))/INDEX('Talnagögn | Numerical Data'!$1:$1048576,_xlfn.XMATCH($A445,'Talnagögn | Numerical Data'!$B:$B),_xlfn.XMATCH($B$3,'Talnagögn | Numerical Data'!$1:$1))-1</f>
        <v>-2.6062090687184569E-2</v>
      </c>
      <c r="AQ445" s="1002" cm="1">
        <f t="array" ref="AQ445">INDEX('Talnagögn | Numerical Data'!$1:$1048576,_xlfn.XMATCH($A445,'Talnagögn | Numerical Data'!$B:$B),_xlfn.XMATCH($A$2,'Talnagögn | Numerical Data'!$1:$1))-INDEX('Talnagögn | Numerical Data'!$1:$1048576,_xlfn.XMATCH($A445,'Talnagögn | Numerical Data'!$B:$B),_xlfn.XMATCH($B$2,'Talnagögn | Numerical Data'!$1:$1))</f>
        <v>-64.635453517263954</v>
      </c>
      <c r="AR445" s="1003"/>
      <c r="AS445" s="366" cm="1">
        <f t="array" ref="AS445">INDEX('Talnagögn | Numerical Data'!$1:$1048576,_xlfn.XMATCH($A445,'Talnagögn | Numerical Data'!$B:$B),_xlfn.XMATCH($A$2,'Talnagögn | Numerical Data'!$1:$1))/INDEX('Talnagögn | Numerical Data'!$1:$1048576,_xlfn.XMATCH($A445,'Talnagögn | Numerical Data'!$B:$B),_xlfn.XMATCH($B$2,'Talnagögn | Numerical Data'!$1:$1))-1</f>
        <v>-8.5381901854155617E-2</v>
      </c>
      <c r="AT445" s="1002" cm="1">
        <f t="array" ref="AT445">INDEX('Talnagögn | Numerical Data'!$1:$1048576,_xlfn.XMATCH($B445,'Talnagögn | Numerical Data'!$B:$B),_xlfn.XMATCH($B$6,'Talnagögn | Numerical Data'!$1:$1))-INDEX('Talnagögn | Numerical Data'!$1:$1048576,_xlfn.XMATCH($A445,'Talnagögn | Numerical Data'!$B:$B),_xlfn.XMATCH($B$2,'Talnagögn | Numerical Data'!$1:$1))</f>
        <v>-141.293571991372</v>
      </c>
      <c r="AU445" s="1003"/>
      <c r="AV445" s="364" cm="1">
        <f t="array" ref="AV445">INDEX('Talnagögn | Numerical Data'!$1:$1048576,_xlfn.XMATCH($B445,'Talnagögn | Numerical Data'!$B:$B),_xlfn.XMATCH($B$6,'Talnagögn | Numerical Data'!$1:$1))/INDEX('Talnagögn | Numerical Data'!$1:$1048576,_xlfn.XMATCH($A445,'Talnagögn | Numerical Data'!$B:$B),_xlfn.XMATCH($B$2,'Talnagögn | Numerical Data'!$1:$1))-1</f>
        <v>-0.18664545910810637</v>
      </c>
      <c r="AW445" s="1002" cm="1">
        <f t="array" ref="AW445">INDEX('Talnagögn | Numerical Data'!$1:$1048576,_xlfn.XMATCH($B445,'Talnagögn | Numerical Data'!$B:$B),_xlfn.XMATCH($B$5,'Talnagögn | Numerical Data'!$1:$1))-INDEX('Talnagögn | Numerical Data'!$1:$1048576,_xlfn.XMATCH($A445,'Talnagögn | Numerical Data'!$B:$B),_xlfn.XMATCH($B$3,'Talnagögn | Numerical Data'!$1:$1))</f>
        <v>-35.334508772875324</v>
      </c>
      <c r="AX445" s="1003"/>
      <c r="AY445" s="365" cm="1">
        <f t="array" ref="AY445">INDEX('Talnagögn | Numerical Data'!$1:$1048576,_xlfn.XMATCH($B445,'Talnagögn | Numerical Data'!$B:$B),_xlfn.XMATCH($B$5,'Talnagögn | Numerical Data'!$1:$1))/INDEX('Talnagögn | Numerical Data'!$1:$1048576,_xlfn.XMATCH($A445,'Talnagögn | Numerical Data'!$B:$B),_xlfn.XMATCH($B$3,'Talnagögn | Numerical Data'!$1:$1))-1</f>
        <v>-4.9703338624949911E-2</v>
      </c>
      <c r="AZ445" s="1002" cm="1">
        <f t="array" ref="AZ445">INDEX('Talnagögn | Numerical Data'!$1:$1048576,_xlfn.XMATCH($C445,'Talnagögn | Numerical Data'!$B:$B),_xlfn.XMATCH($B$6,'Talnagögn | Numerical Data'!$1:$1))-INDEX('Talnagögn | Numerical Data'!$1:$1048576,_xlfn.XMATCH($A445,'Talnagögn | Numerical Data'!$B:$B),_xlfn.XMATCH($B$2,'Talnagögn | Numerical Data'!$1:$1))</f>
        <v>-155.3218859261824</v>
      </c>
      <c r="BA445" s="1003"/>
      <c r="BB445" s="364" cm="1">
        <f t="array" ref="BB445">INDEX('Talnagögn | Numerical Data'!$1:$1048576,_xlfn.XMATCH($C445,'Talnagögn | Numerical Data'!$B:$B),_xlfn.XMATCH($B$6,'Talnagögn | Numerical Data'!$1:$1))/INDEX('Talnagögn | Numerical Data'!$1:$1048576,_xlfn.XMATCH($A445,'Talnagögn | Numerical Data'!$B:$B),_xlfn.XMATCH($B$2,'Talnagögn | Numerical Data'!$1:$1))-1</f>
        <v>-0.20517652926206364</v>
      </c>
      <c r="BC445" s="1002" cm="1">
        <f t="array" ref="BC445">INDEX('Talnagögn | Numerical Data'!$1:$1048576,_xlfn.XMATCH($C445,'Talnagögn | Numerical Data'!$B:$B),_xlfn.XMATCH($B$5,'Talnagögn | Numerical Data'!$1:$1))-INDEX('Talnagögn | Numerical Data'!$1:$1048576,_xlfn.XMATCH($A445,'Talnagögn | Numerical Data'!$B:$B),_xlfn.XMATCH($B$3,'Talnagögn | Numerical Data'!$1:$1))</f>
        <v>-50.257263395656537</v>
      </c>
      <c r="BD445" s="1003"/>
      <c r="BE445" s="366" cm="1">
        <f t="array" ref="BE445">INDEX('Talnagögn | Numerical Data'!$1:$1048576,_xlfn.XMATCH($C445,'Talnagögn | Numerical Data'!$B:$B),_xlfn.XMATCH($B$5,'Talnagögn | Numerical Data'!$1:$1))/INDEX('Talnagögn | Numerical Data'!$1:$1048576,_xlfn.XMATCH($A445,'Talnagögn | Numerical Data'!$B:$B),_xlfn.XMATCH($B$3,'Talnagögn | Numerical Data'!$1:$1))-1</f>
        <v>-7.0694453316843098E-2</v>
      </c>
    </row>
    <row r="446" spans="1:57" s="42" customFormat="1" ht="13.35" customHeight="1" x14ac:dyDescent="0.4">
      <c r="A446" s="128"/>
      <c r="B446" s="591"/>
      <c r="C446" s="591"/>
      <c r="D446" s="337" t="s">
        <v>48</v>
      </c>
      <c r="E446" s="343"/>
      <c r="F446" s="268"/>
      <c r="G446" s="268"/>
      <c r="H446" s="268"/>
      <c r="I446" s="268"/>
      <c r="J446" s="268"/>
      <c r="K446" s="268"/>
      <c r="L446" s="268"/>
      <c r="M446" s="268"/>
      <c r="N446" s="268"/>
      <c r="O446" s="268"/>
      <c r="P446" s="268"/>
      <c r="Q446" s="268"/>
      <c r="R446" s="268"/>
      <c r="AD446" s="542"/>
    </row>
    <row r="447" spans="1:57" s="42" customFormat="1" ht="13.5" customHeight="1" x14ac:dyDescent="0.4">
      <c r="A447" s="128"/>
      <c r="B447" s="596"/>
      <c r="C447" s="596"/>
      <c r="D447" s="337" t="s">
        <v>48</v>
      </c>
      <c r="E447" s="343"/>
      <c r="F447" s="268"/>
      <c r="G447" s="268"/>
      <c r="H447" s="268"/>
      <c r="I447" s="268"/>
      <c r="J447" s="268"/>
      <c r="K447" s="268"/>
      <c r="L447" s="268"/>
      <c r="M447" s="268"/>
      <c r="N447" s="268"/>
      <c r="O447" s="268"/>
      <c r="P447" s="268"/>
      <c r="Q447" s="268"/>
      <c r="R447" s="268"/>
      <c r="AD447" s="542"/>
    </row>
    <row r="448" spans="1:57" s="42" customFormat="1" ht="13.5" customHeight="1" x14ac:dyDescent="0.4">
      <c r="A448" s="128"/>
      <c r="B448" s="596"/>
      <c r="C448" s="596"/>
      <c r="D448" s="337" t="s">
        <v>48</v>
      </c>
      <c r="E448" s="343"/>
      <c r="F448" s="268"/>
      <c r="G448" s="268"/>
      <c r="H448" s="268"/>
      <c r="I448" s="268"/>
      <c r="J448" s="268"/>
      <c r="K448" s="268"/>
      <c r="L448" s="268"/>
      <c r="M448" s="268"/>
      <c r="N448" s="268"/>
      <c r="O448" s="268"/>
      <c r="P448" s="268"/>
      <c r="Q448" s="268"/>
      <c r="R448" s="268"/>
      <c r="AD448" s="542"/>
    </row>
    <row r="449" spans="1:33" s="42" customFormat="1" ht="13.5" customHeight="1" x14ac:dyDescent="0.4">
      <c r="A449" s="128"/>
      <c r="B449" s="596"/>
      <c r="C449" s="596"/>
      <c r="D449" s="337" t="s">
        <v>48</v>
      </c>
      <c r="E449" s="343"/>
      <c r="F449" s="268"/>
      <c r="G449" s="268"/>
      <c r="H449" s="268"/>
      <c r="I449" s="268"/>
      <c r="J449" s="268"/>
      <c r="K449" s="268"/>
      <c r="L449" s="268"/>
      <c r="M449" s="268"/>
      <c r="N449" s="268"/>
      <c r="O449" s="268"/>
      <c r="P449" s="268"/>
      <c r="Q449" s="268"/>
      <c r="R449" s="268"/>
      <c r="AD449" s="542"/>
    </row>
    <row r="450" spans="1:33" s="42" customFormat="1" ht="13.5" customHeight="1" x14ac:dyDescent="0.4">
      <c r="A450" s="128"/>
      <c r="B450" s="591"/>
      <c r="C450" s="596"/>
      <c r="D450" s="337" t="s">
        <v>48</v>
      </c>
      <c r="E450" s="343"/>
      <c r="F450" s="268"/>
      <c r="G450" s="268"/>
      <c r="H450" s="268"/>
      <c r="I450" s="268"/>
      <c r="J450" s="268"/>
      <c r="K450" s="268"/>
      <c r="L450" s="268"/>
      <c r="M450" s="268"/>
      <c r="N450" s="268"/>
      <c r="O450" s="268"/>
      <c r="P450" s="268"/>
      <c r="Q450" s="268"/>
      <c r="R450" s="268"/>
      <c r="AD450" s="542"/>
    </row>
    <row r="451" spans="1:33" s="42" customFormat="1" ht="13.5" customHeight="1" x14ac:dyDescent="0.4">
      <c r="A451" s="128"/>
      <c r="B451" s="591"/>
      <c r="C451" s="596"/>
      <c r="D451" s="337" t="s">
        <v>48</v>
      </c>
      <c r="E451" s="343"/>
      <c r="F451" s="268"/>
      <c r="G451" s="268"/>
      <c r="H451" s="268"/>
      <c r="I451" s="268"/>
      <c r="J451" s="268"/>
      <c r="K451" s="268"/>
      <c r="L451" s="268"/>
      <c r="M451" s="268"/>
      <c r="N451" s="268"/>
      <c r="O451" s="268"/>
      <c r="P451" s="268"/>
      <c r="Q451" s="268"/>
      <c r="R451" s="268"/>
      <c r="AD451" s="542"/>
    </row>
    <row r="452" spans="1:33" s="42" customFormat="1" ht="13.5" customHeight="1" x14ac:dyDescent="0.4">
      <c r="A452" s="128"/>
      <c r="B452" s="591"/>
      <c r="C452" s="596"/>
      <c r="D452" s="337" t="s">
        <v>48</v>
      </c>
      <c r="E452" s="343"/>
      <c r="F452" s="268"/>
      <c r="G452" s="268"/>
      <c r="H452" s="268"/>
      <c r="I452" s="268"/>
      <c r="J452" s="268"/>
      <c r="K452" s="268"/>
      <c r="L452" s="268"/>
      <c r="M452" s="268"/>
      <c r="N452" s="268"/>
      <c r="O452" s="268"/>
      <c r="P452" s="268"/>
      <c r="Q452" s="268"/>
      <c r="R452" s="268"/>
      <c r="AD452" s="542"/>
    </row>
    <row r="453" spans="1:33" s="42" customFormat="1" ht="13.5" customHeight="1" x14ac:dyDescent="0.4">
      <c r="A453" s="128"/>
      <c r="B453" s="591"/>
      <c r="C453" s="596"/>
      <c r="D453" s="337" t="s">
        <v>48</v>
      </c>
      <c r="E453" s="343"/>
      <c r="F453" s="268"/>
      <c r="G453" s="268"/>
      <c r="H453" s="268"/>
      <c r="I453" s="268"/>
      <c r="J453" s="268"/>
      <c r="K453" s="268"/>
      <c r="L453" s="268"/>
      <c r="M453" s="268"/>
      <c r="N453" s="268"/>
      <c r="O453" s="268"/>
      <c r="P453" s="268"/>
      <c r="Q453" s="268"/>
      <c r="R453" s="268"/>
      <c r="AD453" s="542"/>
    </row>
    <row r="454" spans="1:33" s="42" customFormat="1" ht="13.5" customHeight="1" x14ac:dyDescent="0.4">
      <c r="A454" s="128"/>
      <c r="B454" s="591"/>
      <c r="C454" s="596"/>
      <c r="D454" s="337" t="s">
        <v>48</v>
      </c>
      <c r="E454" s="343"/>
      <c r="F454" s="268"/>
      <c r="G454" s="268"/>
      <c r="H454" s="268"/>
      <c r="I454" s="268"/>
      <c r="J454" s="268"/>
      <c r="K454" s="268"/>
      <c r="L454" s="268"/>
      <c r="M454" s="268"/>
      <c r="N454" s="268"/>
      <c r="O454" s="268"/>
      <c r="P454" s="268"/>
      <c r="Q454" s="268"/>
      <c r="R454" s="268"/>
      <c r="AD454" s="542"/>
    </row>
    <row r="455" spans="1:33" s="42" customFormat="1" ht="13.5" customHeight="1" x14ac:dyDescent="0.4">
      <c r="A455" s="128"/>
      <c r="B455" s="591"/>
      <c r="C455" s="591"/>
      <c r="D455" s="337" t="s">
        <v>48</v>
      </c>
      <c r="E455" s="343"/>
      <c r="F455" s="268"/>
      <c r="G455" s="268"/>
      <c r="H455" s="268"/>
      <c r="I455" s="268"/>
      <c r="J455" s="268"/>
      <c r="K455" s="268"/>
      <c r="L455" s="268"/>
      <c r="M455" s="268"/>
      <c r="N455" s="268"/>
      <c r="O455" s="268"/>
      <c r="P455" s="268"/>
      <c r="Q455" s="268"/>
      <c r="R455" s="268"/>
      <c r="AD455" s="542"/>
    </row>
    <row r="456" spans="1:33" s="42" customFormat="1" ht="13.5" customHeight="1" x14ac:dyDescent="0.4">
      <c r="A456" s="128"/>
      <c r="B456" s="591"/>
      <c r="C456" s="591"/>
      <c r="D456" s="337" t="s">
        <v>48</v>
      </c>
      <c r="E456" s="343"/>
      <c r="F456" s="268"/>
      <c r="G456" s="268"/>
      <c r="H456" s="268"/>
      <c r="I456" s="268"/>
      <c r="J456" s="268"/>
      <c r="K456" s="268"/>
      <c r="L456" s="268"/>
      <c r="M456" s="268"/>
      <c r="N456" s="268"/>
      <c r="O456" s="268"/>
      <c r="P456" s="268"/>
      <c r="Q456" s="268"/>
      <c r="R456" s="268"/>
      <c r="AD456" s="542"/>
    </row>
    <row r="457" spans="1:33" s="42" customFormat="1" ht="13.5" customHeight="1" x14ac:dyDescent="0.4">
      <c r="A457" s="128"/>
      <c r="B457" s="591"/>
      <c r="C457" s="591"/>
      <c r="D457" s="337" t="s">
        <v>48</v>
      </c>
      <c r="E457" s="343"/>
      <c r="F457" s="268"/>
      <c r="G457" s="268"/>
      <c r="H457" s="268"/>
      <c r="I457" s="268"/>
      <c r="J457" s="268"/>
      <c r="K457" s="268"/>
      <c r="L457" s="268"/>
      <c r="M457" s="268"/>
      <c r="N457" s="268"/>
      <c r="O457" s="268"/>
      <c r="P457" s="268"/>
      <c r="Q457" s="268"/>
      <c r="R457" s="268"/>
      <c r="AD457" s="542"/>
    </row>
    <row r="458" spans="1:33" s="42" customFormat="1" ht="13.5" customHeight="1" x14ac:dyDescent="0.4">
      <c r="A458" s="128"/>
      <c r="B458" s="591"/>
      <c r="C458" s="591"/>
      <c r="D458" s="337" t="s">
        <v>48</v>
      </c>
      <c r="E458" s="343"/>
      <c r="F458" s="268"/>
      <c r="G458" s="268"/>
      <c r="H458" s="268"/>
      <c r="I458" s="268"/>
      <c r="J458" s="268"/>
      <c r="K458" s="268"/>
      <c r="L458" s="268"/>
      <c r="M458" s="268"/>
      <c r="N458" s="268"/>
      <c r="O458" s="268"/>
      <c r="P458" s="268"/>
      <c r="Q458" s="268"/>
      <c r="R458" s="268"/>
      <c r="AD458" s="542"/>
    </row>
    <row r="459" spans="1:33" s="42" customFormat="1" ht="13.5" customHeight="1" x14ac:dyDescent="0.4">
      <c r="A459" s="128"/>
      <c r="B459" s="591"/>
      <c r="C459" s="591"/>
      <c r="D459" s="337" t="s">
        <v>48</v>
      </c>
      <c r="E459" s="343"/>
      <c r="F459" s="268"/>
      <c r="G459" s="268"/>
      <c r="H459" s="268"/>
      <c r="I459" s="268"/>
      <c r="J459" s="268"/>
      <c r="K459" s="268"/>
      <c r="L459" s="268"/>
      <c r="M459" s="268"/>
      <c r="N459" s="268"/>
      <c r="O459" s="268"/>
      <c r="P459" s="268"/>
      <c r="Q459" s="268"/>
      <c r="R459" s="268"/>
      <c r="AD459" s="542"/>
    </row>
    <row r="460" spans="1:33" s="42" customFormat="1" ht="13.5" customHeight="1" x14ac:dyDescent="0.4">
      <c r="A460" s="128"/>
      <c r="B460" s="596"/>
      <c r="C460" s="596"/>
      <c r="D460" s="337" t="s">
        <v>48</v>
      </c>
      <c r="E460" s="343"/>
      <c r="F460" s="268"/>
      <c r="G460" s="268"/>
      <c r="H460" s="268"/>
      <c r="I460" s="268"/>
      <c r="J460" s="268"/>
      <c r="K460" s="268"/>
      <c r="L460" s="268"/>
      <c r="M460" s="268"/>
      <c r="N460" s="268"/>
      <c r="O460" s="268"/>
      <c r="P460" s="268"/>
      <c r="Q460" s="268"/>
      <c r="R460" s="268"/>
      <c r="AD460" s="542"/>
    </row>
    <row r="461" spans="1:33" s="42" customFormat="1" ht="13.5" customHeight="1" x14ac:dyDescent="0.4">
      <c r="A461" s="128"/>
      <c r="B461" s="596"/>
      <c r="C461" s="596"/>
      <c r="D461" s="337" t="s">
        <v>48</v>
      </c>
      <c r="E461" s="343"/>
      <c r="F461" s="268"/>
      <c r="G461" s="268"/>
      <c r="H461" s="268"/>
      <c r="I461" s="268"/>
      <c r="J461" s="268"/>
      <c r="K461" s="268"/>
      <c r="L461" s="268"/>
      <c r="M461" s="268"/>
      <c r="N461" s="268"/>
      <c r="O461" s="268"/>
      <c r="P461" s="268"/>
      <c r="Q461" s="268"/>
      <c r="R461" s="268"/>
      <c r="S461" s="268"/>
      <c r="T461" s="268"/>
      <c r="U461" s="268"/>
      <c r="V461" s="268"/>
      <c r="W461" s="268"/>
      <c r="X461" s="268"/>
      <c r="Y461" s="268"/>
      <c r="Z461" s="268"/>
      <c r="AA461" s="272"/>
      <c r="AB461" s="273"/>
      <c r="AC461" s="273"/>
      <c r="AD461" s="545"/>
      <c r="AE461" s="273"/>
      <c r="AF461" s="273"/>
      <c r="AG461" s="273"/>
    </row>
    <row r="462" spans="1:33" s="42" customFormat="1" ht="13.5" customHeight="1" x14ac:dyDescent="0.4">
      <c r="A462" s="128"/>
      <c r="B462" s="596"/>
      <c r="C462" s="596"/>
      <c r="D462" s="337" t="s">
        <v>48</v>
      </c>
      <c r="E462" s="343"/>
      <c r="F462" s="268"/>
      <c r="G462" s="268"/>
      <c r="H462" s="268"/>
      <c r="I462" s="268"/>
      <c r="J462" s="268"/>
      <c r="K462" s="268"/>
      <c r="L462" s="268"/>
      <c r="M462" s="268"/>
      <c r="N462" s="268"/>
      <c r="O462" s="268"/>
      <c r="P462" s="268"/>
      <c r="Q462" s="268"/>
      <c r="R462" s="268"/>
      <c r="S462" s="268"/>
      <c r="T462" s="268"/>
      <c r="U462" s="268"/>
      <c r="V462" s="268"/>
      <c r="W462" s="268"/>
      <c r="X462" s="268"/>
      <c r="Y462" s="268"/>
      <c r="Z462" s="268"/>
      <c r="AA462" s="272"/>
      <c r="AB462" s="273"/>
      <c r="AC462" s="273"/>
      <c r="AD462" s="545"/>
      <c r="AE462" s="273"/>
      <c r="AF462" s="273"/>
      <c r="AG462" s="273"/>
    </row>
    <row r="463" spans="1:33" s="42" customFormat="1" ht="13.5" customHeight="1" x14ac:dyDescent="0.4">
      <c r="A463" s="128"/>
      <c r="B463" s="596"/>
      <c r="C463" s="596"/>
      <c r="D463" s="337" t="s">
        <v>48</v>
      </c>
      <c r="E463" s="343"/>
      <c r="F463" s="268"/>
      <c r="G463" s="268"/>
      <c r="H463" s="268"/>
      <c r="I463" s="268"/>
      <c r="J463" s="268"/>
      <c r="K463" s="268"/>
      <c r="L463" s="268"/>
      <c r="M463" s="268"/>
      <c r="N463" s="268"/>
      <c r="O463" s="268"/>
      <c r="P463" s="268"/>
      <c r="Q463" s="268"/>
      <c r="R463" s="268"/>
      <c r="S463" s="268"/>
      <c r="T463" s="268"/>
      <c r="U463" s="268"/>
      <c r="V463" s="268"/>
      <c r="W463" s="268"/>
      <c r="X463" s="268"/>
      <c r="Y463" s="268"/>
      <c r="Z463" s="268"/>
      <c r="AA463" s="272"/>
      <c r="AB463" s="273"/>
      <c r="AC463" s="273"/>
      <c r="AD463" s="545"/>
      <c r="AE463" s="273"/>
      <c r="AF463" s="273"/>
      <c r="AG463" s="273"/>
    </row>
    <row r="464" spans="1:33" s="42" customFormat="1" ht="13.5" customHeight="1" x14ac:dyDescent="0.4">
      <c r="A464" s="128"/>
      <c r="B464" s="596"/>
      <c r="C464" s="596"/>
      <c r="D464" s="337" t="s">
        <v>48</v>
      </c>
      <c r="E464" s="343"/>
      <c r="F464" s="268"/>
      <c r="G464" s="268"/>
      <c r="H464" s="268"/>
      <c r="I464" s="268"/>
      <c r="J464" s="268"/>
      <c r="K464" s="268"/>
      <c r="L464" s="268"/>
      <c r="M464" s="268"/>
      <c r="N464" s="268"/>
      <c r="O464" s="268"/>
      <c r="P464" s="268"/>
      <c r="Q464" s="268"/>
      <c r="R464" s="268"/>
      <c r="S464" s="268"/>
      <c r="T464" s="268"/>
      <c r="U464" s="268"/>
      <c r="V464" s="268"/>
      <c r="W464" s="268"/>
      <c r="X464" s="268"/>
      <c r="Y464" s="268"/>
      <c r="Z464" s="268"/>
      <c r="AA464" s="272"/>
      <c r="AB464" s="273"/>
      <c r="AC464" s="273"/>
      <c r="AD464" s="545"/>
      <c r="AE464" s="273"/>
      <c r="AF464" s="273"/>
      <c r="AG464" s="273"/>
    </row>
    <row r="465" spans="1:33" s="42" customFormat="1" ht="13.5" customHeight="1" x14ac:dyDescent="0.4">
      <c r="A465" s="128"/>
      <c r="B465" s="596"/>
      <c r="C465" s="596"/>
      <c r="D465" s="337" t="s">
        <v>48</v>
      </c>
      <c r="E465" s="343"/>
      <c r="F465" s="268"/>
      <c r="G465" s="268"/>
      <c r="H465" s="268"/>
      <c r="I465" s="268"/>
      <c r="J465" s="268"/>
      <c r="K465" s="268"/>
      <c r="L465" s="268"/>
      <c r="M465" s="268"/>
      <c r="N465" s="268"/>
      <c r="O465" s="268"/>
      <c r="P465" s="268"/>
      <c r="Q465" s="268"/>
      <c r="R465" s="268"/>
      <c r="S465" s="268"/>
      <c r="T465" s="268"/>
      <c r="U465" s="268"/>
      <c r="V465" s="268"/>
      <c r="W465" s="268"/>
      <c r="X465" s="268"/>
      <c r="Y465" s="268"/>
      <c r="Z465" s="268"/>
      <c r="AA465" s="272"/>
      <c r="AB465" s="273"/>
      <c r="AC465" s="273"/>
      <c r="AD465" s="545"/>
      <c r="AE465" s="273"/>
      <c r="AF465" s="273"/>
      <c r="AG465" s="273"/>
    </row>
    <row r="466" spans="1:33" s="42" customFormat="1" ht="13.5" customHeight="1" x14ac:dyDescent="0.4">
      <c r="A466" s="128"/>
      <c r="B466" s="596"/>
      <c r="C466" s="596"/>
      <c r="D466" s="337" t="s">
        <v>48</v>
      </c>
      <c r="E466" s="343"/>
      <c r="F466" s="268"/>
      <c r="G466" s="268"/>
      <c r="H466" s="268"/>
      <c r="I466" s="268"/>
      <c r="J466" s="268"/>
      <c r="K466" s="268"/>
      <c r="L466" s="268"/>
      <c r="M466" s="268"/>
      <c r="N466" s="268"/>
      <c r="O466" s="268"/>
      <c r="P466" s="268"/>
      <c r="Q466" s="268"/>
      <c r="R466" s="268"/>
      <c r="S466" s="268"/>
      <c r="T466" s="268"/>
      <c r="U466" s="268"/>
      <c r="V466" s="268"/>
      <c r="W466" s="268"/>
      <c r="X466" s="268"/>
      <c r="Y466" s="268"/>
      <c r="Z466" s="268"/>
      <c r="AA466" s="272"/>
      <c r="AB466" s="273"/>
      <c r="AC466" s="273"/>
      <c r="AD466" s="545"/>
      <c r="AE466" s="273"/>
      <c r="AF466" s="273"/>
      <c r="AG466" s="273"/>
    </row>
    <row r="467" spans="1:33" s="42" customFormat="1" ht="13.5" customHeight="1" x14ac:dyDescent="0.4">
      <c r="A467" s="128"/>
      <c r="B467" s="596"/>
      <c r="C467" s="596"/>
      <c r="D467" s="337" t="s">
        <v>48</v>
      </c>
      <c r="E467" s="343"/>
      <c r="F467" s="268"/>
      <c r="G467" s="268"/>
      <c r="H467" s="268"/>
      <c r="I467" s="268"/>
      <c r="J467" s="268"/>
      <c r="K467" s="268"/>
      <c r="L467" s="268"/>
      <c r="M467" s="268"/>
      <c r="N467" s="268"/>
      <c r="O467" s="268"/>
      <c r="P467" s="268"/>
      <c r="Q467" s="268"/>
      <c r="R467" s="268"/>
      <c r="S467" s="268"/>
      <c r="T467" s="268"/>
      <c r="U467" s="268"/>
      <c r="V467" s="268"/>
      <c r="W467" s="268"/>
      <c r="X467" s="268"/>
      <c r="Y467" s="268"/>
      <c r="Z467" s="268"/>
      <c r="AA467" s="272"/>
      <c r="AB467" s="273"/>
      <c r="AC467" s="273"/>
      <c r="AD467" s="545"/>
      <c r="AE467" s="273"/>
      <c r="AF467" s="273"/>
      <c r="AG467" s="273"/>
    </row>
    <row r="468" spans="1:33" s="42" customFormat="1" ht="13.5" customHeight="1" x14ac:dyDescent="0.4">
      <c r="A468" s="128"/>
      <c r="B468" s="596"/>
      <c r="C468" s="596"/>
      <c r="D468" s="337" t="s">
        <v>48</v>
      </c>
      <c r="E468" s="343"/>
      <c r="F468" s="268"/>
      <c r="G468" s="268"/>
      <c r="H468" s="268"/>
      <c r="I468" s="268"/>
      <c r="J468" s="268"/>
      <c r="K468" s="268"/>
      <c r="L468" s="268"/>
      <c r="M468" s="268"/>
      <c r="N468" s="268"/>
      <c r="O468" s="268"/>
      <c r="P468" s="268"/>
      <c r="Q468" s="268"/>
      <c r="R468" s="268"/>
      <c r="S468" s="268"/>
      <c r="T468" s="268"/>
      <c r="U468" s="268"/>
      <c r="V468" s="268"/>
      <c r="W468" s="268"/>
      <c r="X468" s="268"/>
      <c r="Y468" s="268"/>
      <c r="Z468" s="268"/>
      <c r="AA468" s="272"/>
      <c r="AB468" s="273"/>
      <c r="AC468" s="273"/>
      <c r="AD468" s="545"/>
      <c r="AE468" s="273"/>
      <c r="AF468" s="273"/>
      <c r="AG468" s="273"/>
    </row>
    <row r="469" spans="1:33" s="42" customFormat="1" ht="13.5" customHeight="1" x14ac:dyDescent="0.4">
      <c r="A469" s="128"/>
      <c r="B469" s="596"/>
      <c r="C469" s="596"/>
      <c r="D469" s="337" t="s">
        <v>48</v>
      </c>
      <c r="E469" s="343"/>
      <c r="F469" s="268"/>
      <c r="G469" s="268"/>
      <c r="H469" s="268"/>
      <c r="I469" s="268"/>
      <c r="J469" s="268"/>
      <c r="K469" s="268"/>
      <c r="L469" s="268"/>
      <c r="M469" s="268"/>
      <c r="N469" s="268"/>
      <c r="O469" s="268"/>
      <c r="P469" s="268"/>
      <c r="Q469" s="268"/>
      <c r="R469" s="268"/>
      <c r="S469" s="268"/>
      <c r="T469" s="268"/>
      <c r="U469" s="268"/>
      <c r="V469" s="268"/>
      <c r="W469" s="268"/>
      <c r="X469" s="268"/>
      <c r="Y469" s="268"/>
      <c r="Z469" s="268"/>
      <c r="AA469" s="272"/>
      <c r="AB469" s="273"/>
      <c r="AC469" s="273"/>
      <c r="AD469" s="545"/>
      <c r="AE469" s="273"/>
      <c r="AF469" s="273"/>
      <c r="AG469" s="273"/>
    </row>
    <row r="470" spans="1:33" s="42" customFormat="1" ht="13.5" customHeight="1" x14ac:dyDescent="0.4">
      <c r="A470" s="128"/>
      <c r="B470" s="596"/>
      <c r="C470" s="596"/>
      <c r="D470" s="337" t="s">
        <v>48</v>
      </c>
      <c r="E470" s="343"/>
      <c r="F470" s="268"/>
      <c r="G470" s="268"/>
      <c r="H470" s="268"/>
      <c r="I470" s="268"/>
      <c r="J470" s="268"/>
      <c r="K470" s="268"/>
      <c r="L470" s="268"/>
      <c r="M470" s="268"/>
      <c r="N470" s="268"/>
      <c r="O470" s="268"/>
      <c r="P470" s="268"/>
      <c r="Q470" s="268"/>
      <c r="R470" s="268"/>
      <c r="S470" s="268"/>
      <c r="T470" s="268"/>
      <c r="U470" s="268"/>
      <c r="V470" s="268"/>
      <c r="W470" s="268"/>
      <c r="X470" s="268"/>
      <c r="Y470" s="268"/>
      <c r="Z470" s="268"/>
      <c r="AA470" s="272"/>
      <c r="AB470" s="273"/>
      <c r="AC470" s="273"/>
      <c r="AD470" s="545"/>
      <c r="AE470" s="273"/>
      <c r="AF470" s="273"/>
      <c r="AG470" s="273"/>
    </row>
    <row r="471" spans="1:33" s="42" customFormat="1" ht="13.5" customHeight="1" x14ac:dyDescent="0.4">
      <c r="A471" s="128"/>
      <c r="B471" s="596"/>
      <c r="C471" s="596"/>
      <c r="D471" s="337" t="s">
        <v>48</v>
      </c>
      <c r="E471" s="343"/>
      <c r="F471" s="268"/>
      <c r="G471" s="268"/>
      <c r="H471" s="268"/>
      <c r="I471" s="268"/>
      <c r="J471" s="268"/>
      <c r="K471" s="268"/>
      <c r="L471" s="268"/>
      <c r="M471" s="268"/>
      <c r="N471" s="268"/>
      <c r="O471" s="268"/>
      <c r="P471" s="268"/>
      <c r="Q471" s="268"/>
      <c r="R471" s="268"/>
      <c r="S471" s="268"/>
      <c r="T471" s="268"/>
      <c r="U471" s="268"/>
      <c r="V471" s="268"/>
      <c r="W471" s="268"/>
      <c r="X471" s="268"/>
      <c r="Y471" s="268"/>
      <c r="Z471" s="268"/>
      <c r="AA471" s="272"/>
      <c r="AB471" s="273"/>
      <c r="AC471" s="273"/>
      <c r="AD471" s="545"/>
      <c r="AE471" s="273"/>
      <c r="AF471" s="273"/>
      <c r="AG471" s="273"/>
    </row>
    <row r="472" spans="1:33" s="42" customFormat="1" ht="13.5" customHeight="1" x14ac:dyDescent="0.4">
      <c r="A472" s="128"/>
      <c r="B472" s="596"/>
      <c r="C472" s="596"/>
      <c r="D472" s="337" t="s">
        <v>48</v>
      </c>
      <c r="E472" s="343"/>
      <c r="F472" s="268"/>
      <c r="G472" s="268"/>
      <c r="H472" s="268"/>
      <c r="I472" s="268"/>
      <c r="J472" s="268"/>
      <c r="K472" s="268"/>
      <c r="L472" s="268"/>
      <c r="M472" s="268"/>
      <c r="N472" s="268"/>
      <c r="O472" s="268"/>
      <c r="P472" s="268"/>
      <c r="Q472" s="268"/>
      <c r="R472" s="268"/>
      <c r="S472" s="268"/>
      <c r="T472" s="268"/>
      <c r="U472" s="268"/>
      <c r="V472" s="268"/>
      <c r="W472" s="268"/>
      <c r="X472" s="268"/>
      <c r="Y472" s="268"/>
      <c r="Z472" s="268"/>
      <c r="AA472" s="272"/>
      <c r="AB472" s="273"/>
      <c r="AC472" s="273"/>
      <c r="AD472" s="545"/>
      <c r="AE472" s="273"/>
      <c r="AF472" s="273"/>
      <c r="AG472" s="273"/>
    </row>
    <row r="473" spans="1:33" s="42" customFormat="1" ht="13.5" customHeight="1" x14ac:dyDescent="0.4">
      <c r="A473" s="128"/>
      <c r="B473" s="596"/>
      <c r="C473" s="596"/>
      <c r="D473" s="337"/>
      <c r="E473" s="343"/>
      <c r="F473" s="268"/>
      <c r="G473" s="268"/>
      <c r="H473" s="268"/>
      <c r="I473" s="268"/>
      <c r="J473" s="268"/>
      <c r="K473" s="268"/>
      <c r="L473" s="268"/>
      <c r="M473" s="268"/>
      <c r="N473" s="268"/>
      <c r="O473" s="268"/>
      <c r="P473" s="268"/>
      <c r="Q473" s="268"/>
      <c r="R473" s="268"/>
      <c r="S473" s="268"/>
      <c r="T473" s="268"/>
      <c r="U473" s="268"/>
      <c r="V473" s="268"/>
      <c r="W473" s="268"/>
      <c r="X473" s="268"/>
      <c r="Y473" s="268"/>
      <c r="Z473" s="268"/>
      <c r="AA473" s="272"/>
      <c r="AB473" s="273"/>
      <c r="AC473" s="273"/>
      <c r="AD473" s="545"/>
      <c r="AE473" s="273"/>
      <c r="AF473" s="273"/>
      <c r="AG473" s="273"/>
    </row>
    <row r="474" spans="1:33" s="42" customFormat="1" ht="13.5" customHeight="1" x14ac:dyDescent="0.4">
      <c r="A474" s="128"/>
      <c r="B474" s="596"/>
      <c r="C474" s="596"/>
      <c r="D474" s="337"/>
      <c r="E474" s="343"/>
      <c r="F474" s="268"/>
      <c r="G474" s="268"/>
      <c r="H474" s="268"/>
      <c r="I474" s="268"/>
      <c r="J474" s="268"/>
      <c r="K474" s="268"/>
      <c r="L474" s="268"/>
      <c r="M474" s="268"/>
      <c r="N474" s="268"/>
      <c r="O474" s="268"/>
      <c r="P474" s="268"/>
      <c r="Q474" s="268"/>
      <c r="R474" s="268"/>
      <c r="S474" s="268"/>
      <c r="T474" s="268"/>
      <c r="U474" s="268"/>
      <c r="V474" s="268"/>
      <c r="W474" s="268"/>
      <c r="X474" s="268"/>
      <c r="Y474" s="268"/>
      <c r="Z474" s="268"/>
      <c r="AA474" s="272"/>
      <c r="AB474" s="273"/>
      <c r="AC474" s="273"/>
      <c r="AD474" s="545"/>
      <c r="AE474" s="273"/>
      <c r="AF474" s="273"/>
      <c r="AG474" s="273"/>
    </row>
    <row r="475" spans="1:33" s="390" customFormat="1" ht="27" customHeight="1" x14ac:dyDescent="0.4">
      <c r="A475" s="602"/>
      <c r="B475" s="602"/>
      <c r="C475" s="602"/>
      <c r="E475" s="390" t="str">
        <f>$E$49</f>
        <v>SÖGULEG LOSUN</v>
      </c>
      <c r="AD475" s="553"/>
      <c r="AG475" s="390" t="str">
        <f>$AG$49</f>
        <v>HISTORICAL EMISSIONS</v>
      </c>
    </row>
    <row r="476" spans="1:33" s="42" customFormat="1" x14ac:dyDescent="0.4">
      <c r="A476" s="128"/>
      <c r="B476" s="591"/>
      <c r="C476" s="591"/>
      <c r="D476" s="337" t="s">
        <v>48</v>
      </c>
      <c r="AD476" s="542"/>
    </row>
    <row r="477" spans="1:33" s="42" customFormat="1" x14ac:dyDescent="0.4">
      <c r="A477" s="128"/>
      <c r="B477" s="591"/>
      <c r="C477" s="591"/>
      <c r="D477" s="337" t="s">
        <v>48</v>
      </c>
      <c r="N477" s="391"/>
      <c r="AD477" s="542"/>
    </row>
    <row r="478" spans="1:33" s="42" customFormat="1" x14ac:dyDescent="0.4">
      <c r="A478" s="128"/>
      <c r="B478" s="591"/>
      <c r="C478" s="591"/>
      <c r="D478" s="337" t="s">
        <v>48</v>
      </c>
      <c r="AD478" s="542"/>
    </row>
    <row r="479" spans="1:33" s="42" customFormat="1" x14ac:dyDescent="0.4">
      <c r="A479" s="128"/>
      <c r="B479" s="591"/>
      <c r="C479" s="591"/>
      <c r="D479" s="337" t="s">
        <v>48</v>
      </c>
      <c r="AD479" s="542"/>
    </row>
    <row r="480" spans="1:33" s="42" customFormat="1" x14ac:dyDescent="0.4">
      <c r="A480" s="128"/>
      <c r="B480" s="591"/>
      <c r="C480" s="591"/>
      <c r="D480" s="337" t="s">
        <v>48</v>
      </c>
      <c r="AD480" s="542"/>
    </row>
    <row r="481" spans="1:30" s="42" customFormat="1" x14ac:dyDescent="0.4">
      <c r="A481" s="128"/>
      <c r="B481" s="591"/>
      <c r="C481" s="591"/>
      <c r="D481" s="337" t="s">
        <v>48</v>
      </c>
      <c r="AD481" s="542"/>
    </row>
    <row r="482" spans="1:30" s="42" customFormat="1" x14ac:dyDescent="0.4">
      <c r="A482" s="128"/>
      <c r="B482" s="591"/>
      <c r="C482" s="591"/>
      <c r="D482" s="337" t="s">
        <v>48</v>
      </c>
      <c r="AD482" s="542"/>
    </row>
    <row r="483" spans="1:30" s="42" customFormat="1" x14ac:dyDescent="0.4">
      <c r="A483" s="128"/>
      <c r="B483" s="591"/>
      <c r="C483" s="591"/>
      <c r="D483" s="337" t="s">
        <v>48</v>
      </c>
      <c r="AD483" s="542"/>
    </row>
    <row r="484" spans="1:30" s="42" customFormat="1" x14ac:dyDescent="0.4">
      <c r="A484" s="128"/>
      <c r="B484" s="591"/>
      <c r="C484" s="591"/>
      <c r="D484" s="337" t="s">
        <v>48</v>
      </c>
      <c r="AD484" s="542"/>
    </row>
    <row r="485" spans="1:30" s="42" customFormat="1" x14ac:dyDescent="0.4">
      <c r="A485" s="128"/>
      <c r="B485" s="591"/>
      <c r="C485" s="591"/>
      <c r="D485" s="337" t="s">
        <v>48</v>
      </c>
      <c r="AD485" s="542"/>
    </row>
    <row r="486" spans="1:30" s="42" customFormat="1" x14ac:dyDescent="0.4">
      <c r="A486" s="128"/>
      <c r="B486" s="591"/>
      <c r="C486" s="591"/>
      <c r="D486" s="337" t="s">
        <v>48</v>
      </c>
      <c r="AD486" s="542"/>
    </row>
    <row r="487" spans="1:30" s="42" customFormat="1" x14ac:dyDescent="0.4">
      <c r="A487" s="128"/>
      <c r="B487" s="591"/>
      <c r="C487" s="591"/>
      <c r="D487" s="337" t="s">
        <v>48</v>
      </c>
      <c r="AD487" s="542"/>
    </row>
    <row r="488" spans="1:30" s="42" customFormat="1" ht="15" customHeight="1" x14ac:dyDescent="0.4">
      <c r="A488" s="128"/>
      <c r="B488" s="591"/>
      <c r="C488" s="591"/>
      <c r="D488" s="337" t="s">
        <v>48</v>
      </c>
      <c r="AD488" s="542"/>
    </row>
    <row r="489" spans="1:30" s="42" customFormat="1" ht="15" customHeight="1" x14ac:dyDescent="0.4">
      <c r="A489" s="128"/>
      <c r="B489" s="591"/>
      <c r="C489" s="591"/>
      <c r="D489" s="337" t="s">
        <v>48</v>
      </c>
      <c r="AD489" s="542"/>
    </row>
    <row r="490" spans="1:30" s="42" customFormat="1" ht="15" customHeight="1" x14ac:dyDescent="0.4">
      <c r="A490" s="128"/>
      <c r="B490" s="591"/>
      <c r="C490" s="591"/>
      <c r="D490" s="337" t="s">
        <v>48</v>
      </c>
      <c r="AD490" s="542"/>
    </row>
    <row r="491" spans="1:30" s="42" customFormat="1" x14ac:dyDescent="0.4">
      <c r="A491" s="128"/>
      <c r="B491" s="591"/>
      <c r="C491" s="591"/>
      <c r="D491" s="337" t="s">
        <v>48</v>
      </c>
      <c r="AD491" s="542"/>
    </row>
    <row r="492" spans="1:30" s="42" customFormat="1" x14ac:dyDescent="0.4">
      <c r="A492" s="128"/>
      <c r="B492" s="591"/>
      <c r="C492" s="591"/>
      <c r="D492" s="337" t="s">
        <v>48</v>
      </c>
      <c r="AD492" s="542"/>
    </row>
    <row r="493" spans="1:30" s="42" customFormat="1" x14ac:dyDescent="0.4">
      <c r="A493" s="128"/>
      <c r="B493" s="591"/>
      <c r="C493" s="591"/>
      <c r="D493" s="337" t="s">
        <v>48</v>
      </c>
      <c r="AD493" s="542"/>
    </row>
    <row r="494" spans="1:30" s="42" customFormat="1" x14ac:dyDescent="0.4">
      <c r="A494" s="128"/>
      <c r="B494" s="591"/>
      <c r="C494" s="591"/>
      <c r="D494" s="337" t="s">
        <v>48</v>
      </c>
      <c r="AD494" s="542"/>
    </row>
    <row r="495" spans="1:30" s="42" customFormat="1" x14ac:dyDescent="0.4">
      <c r="A495" s="128"/>
      <c r="B495" s="591"/>
      <c r="C495" s="591"/>
      <c r="D495" s="337" t="s">
        <v>48</v>
      </c>
      <c r="AD495" s="542"/>
    </row>
    <row r="496" spans="1:30" s="42" customFormat="1" x14ac:dyDescent="0.4">
      <c r="A496" s="128"/>
      <c r="B496" s="591"/>
      <c r="C496" s="591"/>
      <c r="D496" s="337" t="s">
        <v>48</v>
      </c>
      <c r="AD496" s="542"/>
    </row>
    <row r="497" spans="1:30" s="42" customFormat="1" x14ac:dyDescent="0.4">
      <c r="A497" s="128"/>
      <c r="B497" s="591"/>
      <c r="C497" s="591"/>
      <c r="D497" s="337" t="s">
        <v>48</v>
      </c>
      <c r="AD497" s="542"/>
    </row>
    <row r="498" spans="1:30" s="42" customFormat="1" x14ac:dyDescent="0.4">
      <c r="A498" s="128"/>
      <c r="B498" s="591"/>
      <c r="C498" s="591"/>
      <c r="D498" s="337" t="s">
        <v>48</v>
      </c>
      <c r="AD498" s="542"/>
    </row>
    <row r="499" spans="1:30" s="42" customFormat="1" x14ac:dyDescent="0.4">
      <c r="A499" s="128"/>
      <c r="B499" s="591"/>
      <c r="C499" s="591"/>
      <c r="D499" s="337"/>
      <c r="AD499" s="542"/>
    </row>
    <row r="500" spans="1:30" s="42" customFormat="1" x14ac:dyDescent="0.4">
      <c r="A500" s="128"/>
      <c r="B500" s="591"/>
      <c r="C500" s="591"/>
      <c r="D500" s="337"/>
      <c r="AD500" s="542"/>
    </row>
    <row r="501" spans="1:30" s="42" customFormat="1" x14ac:dyDescent="0.4">
      <c r="A501" s="128"/>
      <c r="B501" s="591"/>
      <c r="C501" s="591"/>
      <c r="D501" s="337"/>
      <c r="AD501" s="542"/>
    </row>
    <row r="502" spans="1:30" s="42" customFormat="1" x14ac:dyDescent="0.4">
      <c r="A502" s="128"/>
      <c r="B502" s="591"/>
      <c r="C502" s="591"/>
      <c r="D502" s="337"/>
      <c r="AD502" s="542"/>
    </row>
    <row r="503" spans="1:30" s="42" customFormat="1" x14ac:dyDescent="0.4">
      <c r="A503" s="128"/>
      <c r="B503" s="591"/>
      <c r="C503" s="591"/>
      <c r="D503" s="337"/>
      <c r="AD503" s="542"/>
    </row>
    <row r="504" spans="1:30" s="42" customFormat="1" x14ac:dyDescent="0.4">
      <c r="A504" s="128"/>
      <c r="B504" s="591"/>
      <c r="C504" s="591"/>
      <c r="D504" s="337"/>
      <c r="AD504" s="542"/>
    </row>
    <row r="505" spans="1:30" s="42" customFormat="1" x14ac:dyDescent="0.4">
      <c r="A505" s="128"/>
      <c r="B505" s="591"/>
      <c r="C505" s="591"/>
      <c r="D505" s="337"/>
      <c r="AD505" s="542"/>
    </row>
    <row r="506" spans="1:30" s="42" customFormat="1" x14ac:dyDescent="0.4">
      <c r="A506" s="128"/>
      <c r="B506" s="591"/>
      <c r="C506" s="591"/>
      <c r="D506" s="337"/>
      <c r="AD506" s="542"/>
    </row>
    <row r="507" spans="1:30" s="42" customFormat="1" x14ac:dyDescent="0.4">
      <c r="A507" s="128"/>
      <c r="B507" s="591"/>
      <c r="C507" s="591"/>
      <c r="D507" s="337"/>
      <c r="AD507" s="542"/>
    </row>
    <row r="508" spans="1:30" s="42" customFormat="1" x14ac:dyDescent="0.4">
      <c r="A508" s="128"/>
      <c r="B508" s="591"/>
      <c r="C508" s="591"/>
      <c r="D508" s="337"/>
      <c r="AD508" s="542"/>
    </row>
    <row r="509" spans="1:30" s="42" customFormat="1" x14ac:dyDescent="0.4">
      <c r="A509" s="128"/>
      <c r="B509" s="591"/>
      <c r="C509" s="591"/>
      <c r="D509" s="337"/>
      <c r="AD509" s="542"/>
    </row>
    <row r="510" spans="1:30" s="42" customFormat="1" x14ac:dyDescent="0.4">
      <c r="A510" s="128"/>
      <c r="B510" s="591"/>
      <c r="C510" s="591"/>
      <c r="D510" s="337"/>
      <c r="AD510" s="542"/>
    </row>
    <row r="511" spans="1:30" s="42" customFormat="1" x14ac:dyDescent="0.4">
      <c r="A511" s="128"/>
      <c r="B511" s="591"/>
      <c r="C511" s="591"/>
      <c r="D511" s="337"/>
      <c r="AD511" s="542"/>
    </row>
    <row r="512" spans="1:30" s="42" customFormat="1" x14ac:dyDescent="0.4">
      <c r="A512" s="128"/>
      <c r="B512" s="591"/>
      <c r="C512" s="591"/>
      <c r="D512" s="337"/>
      <c r="AD512" s="542"/>
    </row>
    <row r="513" spans="1:33" s="42" customFormat="1" x14ac:dyDescent="0.4">
      <c r="A513" s="128"/>
      <c r="B513" s="591"/>
      <c r="C513" s="591"/>
      <c r="D513" s="337"/>
      <c r="AD513" s="542"/>
    </row>
    <row r="514" spans="1:33" s="42" customFormat="1" x14ac:dyDescent="0.4">
      <c r="A514" s="128"/>
      <c r="B514" s="591"/>
      <c r="C514" s="591"/>
      <c r="D514" s="337"/>
      <c r="AD514" s="542"/>
    </row>
    <row r="515" spans="1:33" s="42" customFormat="1" x14ac:dyDescent="0.4">
      <c r="A515" s="128"/>
      <c r="B515" s="591"/>
      <c r="C515" s="591"/>
      <c r="D515" s="337"/>
      <c r="AD515" s="542"/>
    </row>
    <row r="516" spans="1:33" s="42" customFormat="1" x14ac:dyDescent="0.4">
      <c r="A516" s="128"/>
      <c r="B516" s="591"/>
      <c r="C516" s="591"/>
      <c r="D516" s="337"/>
      <c r="AD516" s="542"/>
    </row>
    <row r="517" spans="1:33" s="42" customFormat="1" x14ac:dyDescent="0.4">
      <c r="A517" s="128"/>
      <c r="B517" s="591"/>
      <c r="C517" s="591"/>
      <c r="D517" s="337"/>
      <c r="AD517" s="542"/>
    </row>
    <row r="518" spans="1:33" s="42" customFormat="1" x14ac:dyDescent="0.4">
      <c r="A518" s="128"/>
      <c r="B518" s="591"/>
      <c r="C518" s="591"/>
      <c r="D518" s="337"/>
      <c r="AD518" s="542"/>
    </row>
    <row r="519" spans="1:33" s="390" customFormat="1" ht="27" customHeight="1" x14ac:dyDescent="0.4">
      <c r="A519" s="602"/>
      <c r="B519" s="602"/>
      <c r="C519" s="602"/>
      <c r="E519" s="390" t="str">
        <f>$E$209</f>
        <v>FRAMREIKNUÐ LOSUN</v>
      </c>
      <c r="AD519" s="553"/>
      <c r="AG519" s="390" t="str">
        <f>$AG$209</f>
        <v>EMISSION PROJECTIONS</v>
      </c>
    </row>
    <row r="520" spans="1:33" s="42" customFormat="1" x14ac:dyDescent="0.4">
      <c r="A520" s="128"/>
      <c r="B520" s="591"/>
      <c r="C520" s="591"/>
      <c r="D520" s="337"/>
      <c r="AD520" s="542"/>
    </row>
    <row r="521" spans="1:33" s="42" customFormat="1" x14ac:dyDescent="0.4">
      <c r="A521" s="128"/>
      <c r="B521" s="591"/>
      <c r="C521" s="591"/>
      <c r="D521" s="337"/>
      <c r="AD521" s="542"/>
    </row>
    <row r="522" spans="1:33" s="42" customFormat="1" x14ac:dyDescent="0.4">
      <c r="A522" s="128"/>
      <c r="B522" s="591"/>
      <c r="C522" s="591"/>
      <c r="D522" s="337"/>
      <c r="AD522" s="542"/>
    </row>
    <row r="523" spans="1:33" s="42" customFormat="1" x14ac:dyDescent="0.4">
      <c r="A523" s="128"/>
      <c r="B523" s="591"/>
      <c r="C523" s="591"/>
      <c r="D523" s="337"/>
      <c r="AD523" s="542"/>
    </row>
    <row r="524" spans="1:33" s="42" customFormat="1" x14ac:dyDescent="0.4">
      <c r="A524" s="128"/>
      <c r="B524" s="591"/>
      <c r="C524" s="591"/>
      <c r="D524" s="337"/>
      <c r="AD524" s="542"/>
    </row>
    <row r="525" spans="1:33" s="42" customFormat="1" x14ac:dyDescent="0.4">
      <c r="A525" s="128"/>
      <c r="B525" s="591"/>
      <c r="C525" s="591"/>
      <c r="D525" s="337"/>
      <c r="AD525" s="542"/>
    </row>
    <row r="526" spans="1:33" s="42" customFormat="1" x14ac:dyDescent="0.4">
      <c r="A526" s="128"/>
      <c r="B526" s="591"/>
      <c r="C526" s="591"/>
      <c r="D526" s="337"/>
      <c r="AD526" s="542"/>
    </row>
    <row r="527" spans="1:33" s="42" customFormat="1" x14ac:dyDescent="0.4">
      <c r="A527" s="128"/>
      <c r="B527" s="591"/>
      <c r="C527" s="591"/>
      <c r="D527" s="337"/>
      <c r="AD527" s="542"/>
    </row>
    <row r="528" spans="1:33" s="42" customFormat="1" x14ac:dyDescent="0.4">
      <c r="A528" s="128"/>
      <c r="B528" s="591"/>
      <c r="C528" s="591"/>
      <c r="D528" s="337"/>
      <c r="AD528" s="542"/>
    </row>
    <row r="529" spans="1:30" s="42" customFormat="1" x14ac:dyDescent="0.4">
      <c r="A529" s="128"/>
      <c r="B529" s="591"/>
      <c r="C529" s="591"/>
      <c r="D529" s="337"/>
      <c r="AD529" s="542"/>
    </row>
    <row r="530" spans="1:30" s="42" customFormat="1" x14ac:dyDescent="0.4">
      <c r="A530" s="128"/>
      <c r="B530" s="591"/>
      <c r="C530" s="591"/>
      <c r="D530" s="337"/>
      <c r="AD530" s="542"/>
    </row>
    <row r="531" spans="1:30" s="42" customFormat="1" x14ac:dyDescent="0.4">
      <c r="A531" s="128"/>
      <c r="B531" s="591"/>
      <c r="C531" s="591"/>
      <c r="D531" s="337"/>
      <c r="AD531" s="542"/>
    </row>
    <row r="532" spans="1:30" s="42" customFormat="1" x14ac:dyDescent="0.4">
      <c r="A532" s="128"/>
      <c r="B532" s="591"/>
      <c r="C532" s="591"/>
      <c r="D532" s="337"/>
      <c r="AD532" s="542"/>
    </row>
    <row r="533" spans="1:30" s="42" customFormat="1" x14ac:dyDescent="0.4">
      <c r="A533" s="128"/>
      <c r="B533" s="591"/>
      <c r="C533" s="591"/>
      <c r="D533" s="337"/>
      <c r="AD533" s="542"/>
    </row>
    <row r="534" spans="1:30" s="42" customFormat="1" x14ac:dyDescent="0.4">
      <c r="A534" s="128"/>
      <c r="B534" s="591"/>
      <c r="C534" s="591"/>
      <c r="D534" s="337"/>
      <c r="AD534" s="542"/>
    </row>
    <row r="535" spans="1:30" s="42" customFormat="1" x14ac:dyDescent="0.4">
      <c r="A535" s="128"/>
      <c r="B535" s="591"/>
      <c r="C535" s="591"/>
      <c r="D535" s="337"/>
      <c r="AD535" s="542"/>
    </row>
    <row r="536" spans="1:30" s="42" customFormat="1" x14ac:dyDescent="0.4">
      <c r="A536" s="128"/>
      <c r="B536" s="591"/>
      <c r="C536" s="591"/>
      <c r="D536" s="337"/>
      <c r="AD536" s="542"/>
    </row>
    <row r="537" spans="1:30" s="42" customFormat="1" x14ac:dyDescent="0.4">
      <c r="A537" s="128"/>
      <c r="B537" s="591"/>
      <c r="C537" s="591"/>
      <c r="D537" s="337"/>
      <c r="AD537" s="542"/>
    </row>
    <row r="538" spans="1:30" s="42" customFormat="1" x14ac:dyDescent="0.4">
      <c r="A538" s="128"/>
      <c r="B538" s="591"/>
      <c r="C538" s="591"/>
      <c r="D538" s="337"/>
      <c r="AD538" s="542"/>
    </row>
    <row r="539" spans="1:30" s="42" customFormat="1" x14ac:dyDescent="0.4">
      <c r="A539" s="128"/>
      <c r="B539" s="591"/>
      <c r="C539" s="591"/>
      <c r="D539" s="337"/>
      <c r="AD539" s="542"/>
    </row>
    <row r="540" spans="1:30" s="42" customFormat="1" x14ac:dyDescent="0.4">
      <c r="A540" s="128"/>
      <c r="B540" s="591"/>
      <c r="C540" s="591"/>
      <c r="D540" s="337"/>
      <c r="AD540" s="542"/>
    </row>
    <row r="541" spans="1:30" s="42" customFormat="1" x14ac:dyDescent="0.4">
      <c r="A541" s="128"/>
      <c r="B541" s="591"/>
      <c r="C541" s="591"/>
      <c r="D541" s="337"/>
      <c r="AD541" s="542"/>
    </row>
    <row r="542" spans="1:30" s="42" customFormat="1" x14ac:dyDescent="0.4">
      <c r="A542" s="128"/>
      <c r="B542" s="591"/>
      <c r="C542" s="591"/>
      <c r="D542" s="337"/>
      <c r="AD542" s="542"/>
    </row>
    <row r="543" spans="1:30" s="42" customFormat="1" x14ac:dyDescent="0.4">
      <c r="A543" s="128"/>
      <c r="B543" s="591"/>
      <c r="C543" s="591"/>
      <c r="D543" s="337"/>
      <c r="AD543" s="542"/>
    </row>
    <row r="544" spans="1:30" s="42" customFormat="1" x14ac:dyDescent="0.4">
      <c r="A544" s="128"/>
      <c r="B544" s="591"/>
      <c r="C544" s="591"/>
      <c r="D544" s="337"/>
      <c r="AD544" s="542"/>
    </row>
    <row r="545" spans="1:51" s="105" customFormat="1" ht="84" customHeight="1" x14ac:dyDescent="0.4">
      <c r="A545" s="603"/>
      <c r="B545" s="603"/>
      <c r="C545" s="603"/>
      <c r="E545" s="105" t="s">
        <v>286</v>
      </c>
      <c r="F545" s="205"/>
      <c r="AD545" s="554"/>
      <c r="AG545" s="105" t="s">
        <v>180</v>
      </c>
    </row>
    <row r="546" spans="1:51" s="42" customFormat="1" x14ac:dyDescent="0.4">
      <c r="A546" s="128"/>
      <c r="B546" s="591"/>
      <c r="C546" s="591"/>
      <c r="D546" s="337" t="s">
        <v>48</v>
      </c>
      <c r="AD546" s="542"/>
    </row>
    <row r="547" spans="1:51" s="42" customFormat="1" ht="33" customHeight="1" x14ac:dyDescent="0.4">
      <c r="A547" s="128"/>
      <c r="B547" s="591"/>
      <c r="C547" s="591"/>
      <c r="D547" s="337" t="s">
        <v>48</v>
      </c>
      <c r="E547" s="616"/>
      <c r="F547" s="1016" t="s">
        <v>34</v>
      </c>
      <c r="G547" s="1017"/>
      <c r="H547" s="1017"/>
      <c r="I547" s="1017"/>
      <c r="J547" s="1017"/>
      <c r="K547" s="1017"/>
      <c r="L547" s="1017"/>
      <c r="M547" s="1017"/>
      <c r="N547" s="1017"/>
      <c r="O547" s="1017"/>
      <c r="P547" s="1017"/>
      <c r="Q547" s="1018"/>
      <c r="R547" s="1000" t="s">
        <v>328</v>
      </c>
      <c r="S547" s="1001"/>
      <c r="T547" s="1001"/>
      <c r="U547" s="1001"/>
      <c r="V547" s="1001"/>
      <c r="W547" s="1001"/>
      <c r="AD547" s="542"/>
      <c r="AG547" s="616"/>
      <c r="AH547" s="1016" t="s">
        <v>174</v>
      </c>
      <c r="AI547" s="1017"/>
      <c r="AJ547" s="1017"/>
      <c r="AK547" s="1017"/>
      <c r="AL547" s="1017"/>
      <c r="AM547" s="1017"/>
      <c r="AN547" s="1017"/>
      <c r="AO547" s="1017"/>
      <c r="AP547" s="1017"/>
      <c r="AQ547" s="1017"/>
      <c r="AR547" s="1017"/>
      <c r="AS547" s="1018"/>
      <c r="AT547" s="1000" t="s">
        <v>426</v>
      </c>
      <c r="AU547" s="1001"/>
      <c r="AV547" s="1001"/>
      <c r="AW547" s="1001"/>
      <c r="AX547" s="1001"/>
      <c r="AY547" s="1001"/>
    </row>
    <row r="548" spans="1:51" s="42" customFormat="1" ht="33" customHeight="1" x14ac:dyDescent="0.4">
      <c r="A548" s="128"/>
      <c r="B548" s="591"/>
      <c r="C548" s="591"/>
      <c r="D548" s="337"/>
      <c r="E548" s="617"/>
      <c r="F548" s="1089" t="str">
        <f>"Losun árið "&amp;$A$2&amp;" í samanburði við losun fyrri ára"</f>
        <v>Losun árið 2023 í samanburði við losun fyrri ára</v>
      </c>
      <c r="G548" s="1090"/>
      <c r="H548" s="1090"/>
      <c r="I548" s="1090"/>
      <c r="J548" s="1090"/>
      <c r="K548" s="1090"/>
      <c r="L548" s="1090"/>
      <c r="M548" s="1090"/>
      <c r="N548" s="1090"/>
      <c r="O548" s="1090"/>
      <c r="P548" s="1090"/>
      <c r="Q548" s="1091"/>
      <c r="R548" s="1092" t="s">
        <v>326</v>
      </c>
      <c r="S548" s="1093"/>
      <c r="T548" s="1093"/>
      <c r="U548" s="1093"/>
      <c r="V548" s="1093"/>
      <c r="W548" s="1093"/>
      <c r="AD548" s="542"/>
      <c r="AG548" s="617"/>
      <c r="AH548" s="1089" t="str">
        <f>$AH$5</f>
        <v>Emissions in 2023 compared to emissions in previous years</v>
      </c>
      <c r="AI548" s="1090"/>
      <c r="AJ548" s="1090"/>
      <c r="AK548" s="1090"/>
      <c r="AL548" s="1090"/>
      <c r="AM548" s="1090"/>
      <c r="AN548" s="1090"/>
      <c r="AO548" s="1090"/>
      <c r="AP548" s="1090"/>
      <c r="AQ548" s="1090"/>
      <c r="AR548" s="1090"/>
      <c r="AS548" s="1091"/>
      <c r="AT548" s="1092" t="str">
        <f>$AT$5</f>
        <v>Scenario: With Existing Measures</v>
      </c>
      <c r="AU548" s="1093"/>
      <c r="AV548" s="1093"/>
      <c r="AW548" s="1093"/>
      <c r="AX548" s="1093"/>
      <c r="AY548" s="1093"/>
    </row>
    <row r="549" spans="1:51" s="42" customFormat="1" ht="29.1" customHeight="1" x14ac:dyDescent="0.4">
      <c r="A549" s="128"/>
      <c r="B549" s="591"/>
      <c r="C549" s="591"/>
      <c r="D549" s="337" t="s">
        <v>48</v>
      </c>
      <c r="E549" s="616"/>
      <c r="F549" s="1152" t="str">
        <f>"Losun "&amp;$A$2</f>
        <v>Losun 2023</v>
      </c>
      <c r="G549" s="1150"/>
      <c r="H549" s="1151"/>
      <c r="I549" s="1150" t="str">
        <f>"Breyting frá "&amp;$B$4</f>
        <v>Breyting frá 2022</v>
      </c>
      <c r="J549" s="1150"/>
      <c r="K549" s="1151"/>
      <c r="L549" s="1150" t="str">
        <f>"Breyting frá "&amp;$B$3</f>
        <v>Breyting frá 2005</v>
      </c>
      <c r="M549" s="1150"/>
      <c r="N549" s="1151"/>
      <c r="O549" s="1152" t="str">
        <f>"Breyting frá "&amp;$B$2</f>
        <v>Breyting frá 1990</v>
      </c>
      <c r="P549" s="1150"/>
      <c r="Q549" s="1151"/>
      <c r="R549" s="1155" t="s">
        <v>324</v>
      </c>
      <c r="S549" s="988"/>
      <c r="T549" s="1156"/>
      <c r="U549" s="988" t="s">
        <v>325</v>
      </c>
      <c r="V549" s="988"/>
      <c r="W549" s="988"/>
      <c r="AD549" s="542"/>
      <c r="AG549" s="616"/>
      <c r="AH549" s="1152" t="str">
        <f>$AH$6</f>
        <v>Emissions in 2023</v>
      </c>
      <c r="AI549" s="1150"/>
      <c r="AJ549" s="1151"/>
      <c r="AK549" s="1152" t="str">
        <f>$AK$6</f>
        <v>Change from 2022</v>
      </c>
      <c r="AL549" s="1150"/>
      <c r="AM549" s="1151"/>
      <c r="AN549" s="1152" t="str">
        <f>$AN$6</f>
        <v>Change from 2005</v>
      </c>
      <c r="AO549" s="1150"/>
      <c r="AP549" s="1151"/>
      <c r="AQ549" s="1152" t="str">
        <f>$AQ$6</f>
        <v>Change from 1990</v>
      </c>
      <c r="AR549" s="1150"/>
      <c r="AS549" s="1151"/>
      <c r="AT549" s="1155" t="str">
        <f>$AT$6</f>
        <v>Change between 1990 and 2055</v>
      </c>
      <c r="AU549" s="988"/>
      <c r="AV549" s="1156"/>
      <c r="AW549" s="1155" t="str">
        <f>$AW$6</f>
        <v>Change between 2005 and 2030</v>
      </c>
      <c r="AX549" s="988"/>
      <c r="AY549" s="988"/>
    </row>
    <row r="550" spans="1:51" s="42" customFormat="1" x14ac:dyDescent="0.4">
      <c r="A550" s="128"/>
      <c r="B550" s="591"/>
      <c r="C550" s="591"/>
      <c r="D550" s="337" t="s">
        <v>48</v>
      </c>
      <c r="E550" s="618"/>
      <c r="F550" s="1098" t="s">
        <v>343</v>
      </c>
      <c r="G550" s="1095"/>
      <c r="H550" s="619" t="s">
        <v>4</v>
      </c>
      <c r="I550" s="1095" t="str">
        <f>$F$7</f>
        <v>Þús. tonn CO₂-íg.</v>
      </c>
      <c r="J550" s="1095"/>
      <c r="K550" s="619" t="s">
        <v>4</v>
      </c>
      <c r="L550" s="1095" t="str">
        <f>$F$7</f>
        <v>Þús. tonn CO₂-íg.</v>
      </c>
      <c r="M550" s="1095"/>
      <c r="N550" s="619" t="s">
        <v>4</v>
      </c>
      <c r="O550" s="1095" t="str">
        <f>$F$7</f>
        <v>Þús. tonn CO₂-íg.</v>
      </c>
      <c r="P550" s="1095"/>
      <c r="Q550" s="619" t="s">
        <v>4</v>
      </c>
      <c r="R550" s="1094" t="str">
        <f>$F$7</f>
        <v>Þús. tonn CO₂-íg.</v>
      </c>
      <c r="S550" s="1094"/>
      <c r="T550" s="621" t="s">
        <v>4</v>
      </c>
      <c r="U550" s="1094" t="str">
        <f>$F$7</f>
        <v>Þús. tonn CO₂-íg.</v>
      </c>
      <c r="V550" s="1094"/>
      <c r="W550" s="620" t="s">
        <v>4</v>
      </c>
      <c r="AD550" s="542"/>
      <c r="AG550" s="618"/>
      <c r="AH550" s="1098" t="s">
        <v>435</v>
      </c>
      <c r="AI550" s="1095"/>
      <c r="AJ550" s="619" t="s">
        <v>4</v>
      </c>
      <c r="AK550" s="1098" t="s">
        <v>435</v>
      </c>
      <c r="AL550" s="1095"/>
      <c r="AM550" s="619" t="s">
        <v>4</v>
      </c>
      <c r="AN550" s="1098" t="s">
        <v>435</v>
      </c>
      <c r="AO550" s="1095"/>
      <c r="AP550" s="619" t="s">
        <v>4</v>
      </c>
      <c r="AQ550" s="1098" t="s">
        <v>435</v>
      </c>
      <c r="AR550" s="1095"/>
      <c r="AS550" s="619" t="s">
        <v>4</v>
      </c>
      <c r="AT550" s="1200" t="s">
        <v>435</v>
      </c>
      <c r="AU550" s="1094"/>
      <c r="AV550" s="621" t="s">
        <v>4</v>
      </c>
      <c r="AW550" s="1200" t="s">
        <v>435</v>
      </c>
      <c r="AX550" s="1094"/>
      <c r="AY550" s="620" t="s">
        <v>4</v>
      </c>
    </row>
    <row r="551" spans="1:51" s="42" customFormat="1" ht="21" customHeight="1" x14ac:dyDescent="0.4">
      <c r="A551" s="107" t="s">
        <v>80</v>
      </c>
      <c r="B551" s="107" t="s">
        <v>401</v>
      </c>
      <c r="C551" s="107" t="s">
        <v>406</v>
      </c>
      <c r="D551" s="337" t="s">
        <v>48</v>
      </c>
      <c r="E551" s="395" t="str">
        <f>'Talnagögn | Numerical Data'!$D$260</f>
        <v>Skóglendi</v>
      </c>
      <c r="F551" s="991" cm="1">
        <f t="array" ref="F551">INDEX('Talnagögn | Numerical Data'!$1:$1048576,_xlfn.XMATCH($A551,'Talnagögn | Numerical Data'!$A:$A),_xlfn.XMATCH($A$2,'Talnagögn | Numerical Data'!$1:$1))</f>
        <v>-553.69612674802886</v>
      </c>
      <c r="G551" s="991"/>
      <c r="H551" s="290">
        <f>$F551/$F$556</f>
        <v>-6.9341936202991131E-2</v>
      </c>
      <c r="I551" s="1005" cm="1">
        <f t="array" ref="I551">INDEX('Talnagögn | Numerical Data'!$1:$1048576,_xlfn.XMATCH($A551,'Talnagögn | Numerical Data'!$A:$A),_xlfn.XMATCH($A$2,'Talnagögn | Numerical Data'!$1:$1))-INDEX('Talnagögn | Numerical Data'!$1:$1048576,_xlfn.XMATCH($A551,'Talnagögn | Numerical Data'!$A:$A),_xlfn.XMATCH($B$4,'Talnagögn | Numerical Data'!$1:$1))</f>
        <v>-19.717159439565989</v>
      </c>
      <c r="J551" s="1005"/>
      <c r="K551" s="290" cm="1">
        <f t="array" ref="K551">INDEX('Talnagögn | Numerical Data'!$1:$1048576,_xlfn.XMATCH($A551,'Talnagögn | Numerical Data'!$A:$A),_xlfn.XMATCH($A$2,'Talnagögn | Numerical Data'!$1:$1))/INDEX('Talnagögn | Numerical Data'!$1:$1048576,_xlfn.XMATCH($A551,'Talnagögn | Numerical Data'!$A:$A),_xlfn.XMATCH($B$4,'Talnagögn | Numerical Data'!$1:$1))-1</f>
        <v>3.6924973916015791E-2</v>
      </c>
      <c r="L551" s="1005" cm="1">
        <f t="array" ref="L551">INDEX('Talnagögn | Numerical Data'!$1:$1048576,_xlfn.XMATCH($A551,'Talnagögn | Numerical Data'!$A:$A),_xlfn.XMATCH($A$2,'Talnagögn | Numerical Data'!$1:$1))-INDEX('Talnagögn | Numerical Data'!$1:$1048576,_xlfn.XMATCH($A551,'Talnagögn | Numerical Data'!$A:$A),_xlfn.XMATCH($B$3,'Talnagögn | Numerical Data'!$1:$1))</f>
        <v>-413.41408579527968</v>
      </c>
      <c r="M551" s="1005"/>
      <c r="N551" s="292" cm="1">
        <f t="array" ref="N551">INDEX('Talnagögn | Numerical Data'!$1:$1048576,_xlfn.XMATCH($A551,'Talnagögn | Numerical Data'!$A:$A),_xlfn.XMATCH($A$2,'Talnagögn | Numerical Data'!$1:$1))/INDEX('Talnagögn | Numerical Data'!$1:$1048576,_xlfn.XMATCH($A551,'Talnagögn | Numerical Data'!$A:$A),_xlfn.XMATCH($B$3,'Talnagögn | Numerical Data'!$1:$1))-1</f>
        <v>2.9470207518190352</v>
      </c>
      <c r="O551" s="1005" cm="1">
        <f t="array" ref="O551">INDEX('Talnagögn | Numerical Data'!$1:$1048576,_xlfn.XMATCH($A551,'Talnagögn | Numerical Data'!$A:$A),_xlfn.XMATCH($A$2,'Talnagögn | Numerical Data'!$1:$1))-INDEX('Talnagögn | Numerical Data'!$1:$1048576,_xlfn.XMATCH($A551,'Talnagögn | Numerical Data'!$A:$A),_xlfn.XMATCH($B$2,'Talnagögn | Numerical Data'!$1:$1))</f>
        <v>-524.11880502282122</v>
      </c>
      <c r="P551" s="1005"/>
      <c r="Q551" s="292" cm="1">
        <f t="array" ref="Q551">INDEX('Talnagögn | Numerical Data'!$1:$1048576,_xlfn.XMATCH($A551,'Talnagögn | Numerical Data'!$A:$A),_xlfn.XMATCH($A$2,'Talnagögn | Numerical Data'!$1:$1))/INDEX('Talnagögn | Numerical Data'!$1:$1048576,_xlfn.XMATCH($A551,'Talnagögn | Numerical Data'!$A:$A),_xlfn.XMATCH($B$2,'Talnagögn | Numerical Data'!$1:$1))-1</f>
        <v>17.720292928894072</v>
      </c>
      <c r="R551" s="989" cm="1">
        <f t="array" ref="R551">INDEX('Talnagögn | Numerical Data'!$1:$1048576,_xlfn.XMATCH($B551,'Talnagögn | Numerical Data'!$B:$B),_xlfn.XMATCH($B$6,'Talnagögn | Numerical Data'!$1:$1))-INDEX('Talnagögn | Numerical Data'!$1:$1048576,_xlfn.XMATCH($A551,'Talnagögn | Numerical Data'!$A:$A),_xlfn.XMATCH($B$2,'Talnagögn | Numerical Data'!$1:$1))</f>
        <v>-2227.6090973206956</v>
      </c>
      <c r="S551" s="989"/>
      <c r="T551" s="292" cm="1">
        <f t="array" ref="T551">INDEX('Talnagögn | Numerical Data'!$1:$1048576,_xlfn.XMATCH($B551,'Talnagögn | Numerical Data'!$B:$B),_xlfn.XMATCH($B$6,'Talnagögn | Numerical Data'!$1:$1))/INDEX('Talnagögn | Numerical Data'!$1:$1048576,_xlfn.XMATCH($A551,'Talnagögn | Numerical Data'!$A:$A),_xlfn.XMATCH($B$2,'Talnagögn | Numerical Data'!$1:$1))-1</f>
        <v>75.314767104899516</v>
      </c>
      <c r="U551" s="989" cm="1">
        <f t="array" ref="U551">INDEX('Talnagögn | Numerical Data'!$1:$1048576,_xlfn.XMATCH($B551,'Talnagögn | Numerical Data'!$B:$B),_xlfn.XMATCH($B$5,'Talnagögn | Numerical Data'!$1:$1))-INDEX('Talnagögn | Numerical Data'!$1:$1048576,_xlfn.XMATCH($A551,'Talnagögn | Numerical Data'!$A:$A),_xlfn.XMATCH($B$3,'Talnagögn | Numerical Data'!$1:$1))</f>
        <v>-536.73756797352826</v>
      </c>
      <c r="V551" s="989"/>
      <c r="W551" s="287" cm="1">
        <f t="array" ref="W551">INDEX('Talnagögn | Numerical Data'!$1:$1048576,_xlfn.XMATCH($B551,'Talnagögn | Numerical Data'!$B:$B),_xlfn.XMATCH($B$5,'Talnagögn | Numerical Data'!$1:$1))/INDEX('Talnagögn | Numerical Data'!$1:$1048576,_xlfn.XMATCH($A551,'Talnagögn | Numerical Data'!$A:$A),_xlfn.XMATCH($B$3,'Talnagögn | Numerical Data'!$1:$1))-1</f>
        <v>3.8261317295370398</v>
      </c>
      <c r="AD551" s="542"/>
      <c r="AG551" s="395" t="str">
        <f>'Talnagögn | Numerical Data'!$E$260</f>
        <v>Forest Land</v>
      </c>
      <c r="AH551" s="991" cm="1">
        <f t="array" ref="AH551">INDEX('Talnagögn | Numerical Data'!$1:$1048576,_xlfn.XMATCH($A551,'Talnagögn | Numerical Data'!$A:$A),_xlfn.XMATCH($A$2,'Talnagögn | Numerical Data'!$1:$1))</f>
        <v>-553.69612674802886</v>
      </c>
      <c r="AI551" s="991"/>
      <c r="AJ551" s="290">
        <f>$F551/$F$556</f>
        <v>-6.9341936202991131E-2</v>
      </c>
      <c r="AK551" s="1005" cm="1">
        <f t="array" ref="AK551">INDEX('Talnagögn | Numerical Data'!$1:$1048576,_xlfn.XMATCH($A551,'Talnagögn | Numerical Data'!$A:$A),_xlfn.XMATCH($A$2,'Talnagögn | Numerical Data'!$1:$1))-INDEX('Talnagögn | Numerical Data'!$1:$1048576,_xlfn.XMATCH($A551,'Talnagögn | Numerical Data'!$A:$A),_xlfn.XMATCH($B$4,'Talnagögn | Numerical Data'!$1:$1))</f>
        <v>-19.717159439565989</v>
      </c>
      <c r="AL551" s="1005"/>
      <c r="AM551" s="290" cm="1">
        <f t="array" ref="AM551">INDEX('Talnagögn | Numerical Data'!$1:$1048576,_xlfn.XMATCH($A551,'Talnagögn | Numerical Data'!$A:$A),_xlfn.XMATCH($A$2,'Talnagögn | Numerical Data'!$1:$1))/INDEX('Talnagögn | Numerical Data'!$1:$1048576,_xlfn.XMATCH($A551,'Talnagögn | Numerical Data'!$A:$A),_xlfn.XMATCH($B$4,'Talnagögn | Numerical Data'!$1:$1))-1</f>
        <v>3.6924973916015791E-2</v>
      </c>
      <c r="AN551" s="1005" cm="1">
        <f t="array" ref="AN551">INDEX('Talnagögn | Numerical Data'!$1:$1048576,_xlfn.XMATCH($A551,'Talnagögn | Numerical Data'!$A:$A),_xlfn.XMATCH($A$2,'Talnagögn | Numerical Data'!$1:$1))-INDEX('Talnagögn | Numerical Data'!$1:$1048576,_xlfn.XMATCH($A551,'Talnagögn | Numerical Data'!$A:$A),_xlfn.XMATCH($B$3,'Talnagögn | Numerical Data'!$1:$1))</f>
        <v>-413.41408579527968</v>
      </c>
      <c r="AO551" s="1005"/>
      <c r="AP551" s="292" cm="1">
        <f t="array" ref="AP551">INDEX('Talnagögn | Numerical Data'!$1:$1048576,_xlfn.XMATCH($A551,'Talnagögn | Numerical Data'!$A:$A),_xlfn.XMATCH($A$2,'Talnagögn | Numerical Data'!$1:$1))/INDEX('Talnagögn | Numerical Data'!$1:$1048576,_xlfn.XMATCH($A551,'Talnagögn | Numerical Data'!$A:$A),_xlfn.XMATCH($B$3,'Talnagögn | Numerical Data'!$1:$1))-1</f>
        <v>2.9470207518190352</v>
      </c>
      <c r="AQ551" s="1005" cm="1">
        <f t="array" ref="AQ551">INDEX('Talnagögn | Numerical Data'!$1:$1048576,_xlfn.XMATCH($A551,'Talnagögn | Numerical Data'!$A:$A),_xlfn.XMATCH($A$2,'Talnagögn | Numerical Data'!$1:$1))-INDEX('Talnagögn | Numerical Data'!$1:$1048576,_xlfn.XMATCH($A551,'Talnagögn | Numerical Data'!$A:$A),_xlfn.XMATCH($B$2,'Talnagögn | Numerical Data'!$1:$1))</f>
        <v>-524.11880502282122</v>
      </c>
      <c r="AR551" s="1005"/>
      <c r="AS551" s="292" cm="1">
        <f t="array" ref="AS551">INDEX('Talnagögn | Numerical Data'!$1:$1048576,_xlfn.XMATCH($A551,'Talnagögn | Numerical Data'!$A:$A),_xlfn.XMATCH($A$2,'Talnagögn | Numerical Data'!$1:$1))/INDEX('Talnagögn | Numerical Data'!$1:$1048576,_xlfn.XMATCH($A551,'Talnagögn | Numerical Data'!$A:$A),_xlfn.XMATCH($B$2,'Talnagögn | Numerical Data'!$1:$1))-1</f>
        <v>17.720292928894072</v>
      </c>
      <c r="AT551" s="989" cm="1">
        <f t="array" ref="AT551">INDEX('Talnagögn | Numerical Data'!$1:$1048576,_xlfn.XMATCH($B551,'Talnagögn | Numerical Data'!$B:$B),_xlfn.XMATCH($B$6,'Talnagögn | Numerical Data'!$1:$1))-INDEX('Talnagögn | Numerical Data'!$1:$1048576,_xlfn.XMATCH($A551,'Talnagögn | Numerical Data'!$A:$A),_xlfn.XMATCH($B$2,'Talnagögn | Numerical Data'!$1:$1))</f>
        <v>-2227.6090973206956</v>
      </c>
      <c r="AU551" s="989"/>
      <c r="AV551" s="292" cm="1">
        <f t="array" ref="AV551">INDEX('Talnagögn | Numerical Data'!$1:$1048576,_xlfn.XMATCH($B551,'Talnagögn | Numerical Data'!$B:$B),_xlfn.XMATCH($B$6,'Talnagögn | Numerical Data'!$1:$1))/INDEX('Talnagögn | Numerical Data'!$1:$1048576,_xlfn.XMATCH($A551,'Talnagögn | Numerical Data'!$A:$A),_xlfn.XMATCH($B$2,'Talnagögn | Numerical Data'!$1:$1))-1</f>
        <v>75.314767104899516</v>
      </c>
      <c r="AW551" s="989" cm="1">
        <f t="array" ref="AW551">INDEX('Talnagögn | Numerical Data'!$1:$1048576,_xlfn.XMATCH($B551,'Talnagögn | Numerical Data'!$B:$B),_xlfn.XMATCH($B$5,'Talnagögn | Numerical Data'!$1:$1))-INDEX('Talnagögn | Numerical Data'!$1:$1048576,_xlfn.XMATCH($A551,'Talnagögn | Numerical Data'!$A:$A),_xlfn.XMATCH($B$3,'Talnagögn | Numerical Data'!$1:$1))</f>
        <v>-536.73756797352826</v>
      </c>
      <c r="AX551" s="989"/>
      <c r="AY551" s="287" cm="1">
        <f t="array" ref="AY551">INDEX('Talnagögn | Numerical Data'!$1:$1048576,_xlfn.XMATCH($B551,'Talnagögn | Numerical Data'!$B:$B),_xlfn.XMATCH($B$5,'Talnagögn | Numerical Data'!$1:$1))/INDEX('Talnagögn | Numerical Data'!$1:$1048576,_xlfn.XMATCH($A551,'Talnagögn | Numerical Data'!$A:$A),_xlfn.XMATCH($B$3,'Talnagögn | Numerical Data'!$1:$1))-1</f>
        <v>3.8261317295370398</v>
      </c>
    </row>
    <row r="552" spans="1:51" s="42" customFormat="1" ht="21" customHeight="1" x14ac:dyDescent="0.4">
      <c r="A552" s="107" t="s">
        <v>81</v>
      </c>
      <c r="B552" s="107" t="s">
        <v>402</v>
      </c>
      <c r="C552" s="107" t="s">
        <v>407</v>
      </c>
      <c r="D552" s="337" t="s">
        <v>48</v>
      </c>
      <c r="E552" s="395" t="str">
        <f>'Talnagögn | Numerical Data'!$D$261</f>
        <v>Ræktað land</v>
      </c>
      <c r="F552" s="1004" cm="1">
        <f t="array" ref="F552">INDEX('Talnagögn | Numerical Data'!$1:$1048576,_xlfn.XMATCH($A552,'Talnagögn | Numerical Data'!$A:$A),_xlfn.XMATCH($A$2,'Talnagögn | Numerical Data'!$1:$1))</f>
        <v>1887.3239808308297</v>
      </c>
      <c r="G552" s="1005"/>
      <c r="H552" s="292">
        <f>$F552/$F$556</f>
        <v>0.23635834305321435</v>
      </c>
      <c r="I552" s="1004" cm="1">
        <f t="array" ref="I552">INDEX('Talnagögn | Numerical Data'!$1:$1048576,_xlfn.XMATCH($A552,'Talnagögn | Numerical Data'!$A:$A),_xlfn.XMATCH($A$2,'Talnagögn | Numerical Data'!$1:$1))-INDEX('Talnagögn | Numerical Data'!$1:$1048576,_xlfn.XMATCH($A552,'Talnagögn | Numerical Data'!$A:$A),_xlfn.XMATCH($B$4,'Talnagögn | Numerical Data'!$1:$1))</f>
        <v>17.540590298543066</v>
      </c>
      <c r="J552" s="1005"/>
      <c r="K552" s="333" cm="1">
        <f t="array" ref="K552">INDEX('Talnagögn | Numerical Data'!$1:$1048576,_xlfn.XMATCH($A552,'Talnagögn | Numerical Data'!$A:$A),_xlfn.XMATCH($A$2,'Talnagögn | Numerical Data'!$1:$1))/INDEX('Talnagögn | Numerical Data'!$1:$1048576,_xlfn.XMATCH($A552,'Talnagögn | Numerical Data'!$A:$A),_xlfn.XMATCH($B$4,'Talnagögn | Numerical Data'!$1:$1))-1</f>
        <v>9.3810814596815284E-3</v>
      </c>
      <c r="L552" s="1004" cm="1">
        <f t="array" ref="L552">INDEX('Talnagögn | Numerical Data'!$1:$1048576,_xlfn.XMATCH($A552,'Talnagögn | Numerical Data'!$A:$A),_xlfn.XMATCH($A$2,'Talnagögn | Numerical Data'!$1:$1))-INDEX('Talnagögn | Numerical Data'!$1:$1048576,_xlfn.XMATCH($A552,'Talnagögn | Numerical Data'!$A:$A),_xlfn.XMATCH($B$3,'Talnagögn | Numerical Data'!$1:$1))</f>
        <v>323.8840777388159</v>
      </c>
      <c r="M552" s="1005"/>
      <c r="N552" s="292" cm="1">
        <f t="array" ref="N552">INDEX('Talnagögn | Numerical Data'!$1:$1048576,_xlfn.XMATCH($A552,'Talnagögn | Numerical Data'!$A:$A),_xlfn.XMATCH($A$2,'Talnagögn | Numerical Data'!$1:$1))/INDEX('Talnagögn | Numerical Data'!$1:$1048576,_xlfn.XMATCH($A552,'Talnagögn | Numerical Data'!$A:$A),_xlfn.XMATCH($B$3,'Talnagögn | Numerical Data'!$1:$1))-1</f>
        <v>0.20716119442664249</v>
      </c>
      <c r="O552" s="1004" cm="1">
        <f t="array" ref="O552">INDEX('Talnagögn | Numerical Data'!$1:$1048576,_xlfn.XMATCH($A552,'Talnagögn | Numerical Data'!$A:$A),_xlfn.XMATCH($A$2,'Talnagögn | Numerical Data'!$1:$1))-INDEX('Talnagögn | Numerical Data'!$1:$1048576,_xlfn.XMATCH($A552,'Talnagögn | Numerical Data'!$A:$A),_xlfn.XMATCH($B$2,'Talnagögn | Numerical Data'!$1:$1))</f>
        <v>357.36519252713697</v>
      </c>
      <c r="P552" s="1005"/>
      <c r="Q552" s="287" cm="1">
        <f t="array" ref="Q552">INDEX('Talnagögn | Numerical Data'!$1:$1048576,_xlfn.XMATCH($A552,'Talnagögn | Numerical Data'!$A:$A),_xlfn.XMATCH($A$2,'Talnagögn | Numerical Data'!$1:$1))/INDEX('Talnagögn | Numerical Data'!$1:$1048576,_xlfn.XMATCH($A552,'Talnagögn | Numerical Data'!$A:$A),_xlfn.XMATCH($B$2,'Talnagögn | Numerical Data'!$1:$1))-1</f>
        <v>0.23357831286642528</v>
      </c>
      <c r="R552" s="1004" cm="1">
        <f t="array" ref="R552">INDEX('Talnagögn | Numerical Data'!$1:$1048576,_xlfn.XMATCH($B552,'Talnagögn | Numerical Data'!$B:$B),_xlfn.XMATCH($B$6,'Talnagögn | Numerical Data'!$1:$1))-INDEX('Talnagögn | Numerical Data'!$1:$1048576,_xlfn.XMATCH($A552,'Talnagögn | Numerical Data'!$A:$A),_xlfn.XMATCH($B$2,'Talnagögn | Numerical Data'!$1:$1))</f>
        <v>897.41452200202798</v>
      </c>
      <c r="S552" s="1005"/>
      <c r="T552" s="292" cm="1">
        <f t="array" ref="T552">INDEX('Talnagögn | Numerical Data'!$1:$1048576,_xlfn.XMATCH($B552,'Talnagögn | Numerical Data'!$B:$B),_xlfn.XMATCH($B$6,'Talnagögn | Numerical Data'!$1:$1))/INDEX('Talnagögn | Numerical Data'!$1:$1048576,_xlfn.XMATCH($A552,'Talnagögn | Numerical Data'!$A:$A),_xlfn.XMATCH($B$2,'Talnagögn | Numerical Data'!$1:$1))-1</f>
        <v>0.58656123868343935</v>
      </c>
      <c r="U552" s="1004" cm="1">
        <f t="array" ref="U552">INDEX('Talnagögn | Numerical Data'!$1:$1048576,_xlfn.XMATCH($B552,'Talnagögn | Numerical Data'!$B:$B),_xlfn.XMATCH($B$5,'Talnagögn | Numerical Data'!$1:$1))-INDEX('Talnagögn | Numerical Data'!$1:$1048576,_xlfn.XMATCH($A552,'Talnagögn | Numerical Data'!$A:$A),_xlfn.XMATCH($B$3,'Talnagögn | Numerical Data'!$1:$1))</f>
        <v>445.17075287629609</v>
      </c>
      <c r="V552" s="1005"/>
      <c r="W552" s="287" cm="1">
        <f t="array" ref="W552">INDEX('Talnagögn | Numerical Data'!$1:$1048576,_xlfn.XMATCH($B552,'Talnagögn | Numerical Data'!$B:$B),_xlfn.XMATCH($B$5,'Talnagögn | Numerical Data'!$1:$1))/INDEX('Talnagögn | Numerical Data'!$1:$1048576,_xlfn.XMATCH($A552,'Talnagögn | Numerical Data'!$A:$A),_xlfn.XMATCH($B$3,'Talnagögn | Numerical Data'!$1:$1))-1</f>
        <v>0.2847380011191234</v>
      </c>
      <c r="AD552" s="542"/>
      <c r="AG552" s="395" t="str">
        <f>'Talnagögn | Numerical Data'!$E$261</f>
        <v>Cropland</v>
      </c>
      <c r="AH552" s="1004" cm="1">
        <f t="array" ref="AH552">INDEX('Talnagögn | Numerical Data'!$1:$1048576,_xlfn.XMATCH($A552,'Talnagögn | Numerical Data'!$A:$A),_xlfn.XMATCH($A$2,'Talnagögn | Numerical Data'!$1:$1))</f>
        <v>1887.3239808308297</v>
      </c>
      <c r="AI552" s="1005"/>
      <c r="AJ552" s="292">
        <f>$F552/$F$556</f>
        <v>0.23635834305321435</v>
      </c>
      <c r="AK552" s="1004" cm="1">
        <f t="array" ref="AK552">INDEX('Talnagögn | Numerical Data'!$1:$1048576,_xlfn.XMATCH($A552,'Talnagögn | Numerical Data'!$A:$A),_xlfn.XMATCH($A$2,'Talnagögn | Numerical Data'!$1:$1))-INDEX('Talnagögn | Numerical Data'!$1:$1048576,_xlfn.XMATCH($A552,'Talnagögn | Numerical Data'!$A:$A),_xlfn.XMATCH($B$4,'Talnagögn | Numerical Data'!$1:$1))</f>
        <v>17.540590298543066</v>
      </c>
      <c r="AL552" s="1005"/>
      <c r="AM552" s="333" cm="1">
        <f t="array" ref="AM552">INDEX('Talnagögn | Numerical Data'!$1:$1048576,_xlfn.XMATCH($A552,'Talnagögn | Numerical Data'!$A:$A),_xlfn.XMATCH($A$2,'Talnagögn | Numerical Data'!$1:$1))/INDEX('Talnagögn | Numerical Data'!$1:$1048576,_xlfn.XMATCH($A552,'Talnagögn | Numerical Data'!$A:$A),_xlfn.XMATCH($B$4,'Talnagögn | Numerical Data'!$1:$1))-1</f>
        <v>9.3810814596815284E-3</v>
      </c>
      <c r="AN552" s="1004" cm="1">
        <f t="array" ref="AN552">INDEX('Talnagögn | Numerical Data'!$1:$1048576,_xlfn.XMATCH($A552,'Talnagögn | Numerical Data'!$A:$A),_xlfn.XMATCH($A$2,'Talnagögn | Numerical Data'!$1:$1))-INDEX('Talnagögn | Numerical Data'!$1:$1048576,_xlfn.XMATCH($A552,'Talnagögn | Numerical Data'!$A:$A),_xlfn.XMATCH($B$3,'Talnagögn | Numerical Data'!$1:$1))</f>
        <v>323.8840777388159</v>
      </c>
      <c r="AO552" s="1005"/>
      <c r="AP552" s="292" cm="1">
        <f t="array" ref="AP552">INDEX('Talnagögn | Numerical Data'!$1:$1048576,_xlfn.XMATCH($A552,'Talnagögn | Numerical Data'!$A:$A),_xlfn.XMATCH($A$2,'Talnagögn | Numerical Data'!$1:$1))/INDEX('Talnagögn | Numerical Data'!$1:$1048576,_xlfn.XMATCH($A552,'Talnagögn | Numerical Data'!$A:$A),_xlfn.XMATCH($B$3,'Talnagögn | Numerical Data'!$1:$1))-1</f>
        <v>0.20716119442664249</v>
      </c>
      <c r="AQ552" s="1004" cm="1">
        <f t="array" ref="AQ552">INDEX('Talnagögn | Numerical Data'!$1:$1048576,_xlfn.XMATCH($A552,'Talnagögn | Numerical Data'!$A:$A),_xlfn.XMATCH($A$2,'Talnagögn | Numerical Data'!$1:$1))-INDEX('Talnagögn | Numerical Data'!$1:$1048576,_xlfn.XMATCH($A552,'Talnagögn | Numerical Data'!$A:$A),_xlfn.XMATCH($B$2,'Talnagögn | Numerical Data'!$1:$1))</f>
        <v>357.36519252713697</v>
      </c>
      <c r="AR552" s="1005"/>
      <c r="AS552" s="287" cm="1">
        <f t="array" ref="AS552">INDEX('Talnagögn | Numerical Data'!$1:$1048576,_xlfn.XMATCH($A552,'Talnagögn | Numerical Data'!$A:$A),_xlfn.XMATCH($A$2,'Talnagögn | Numerical Data'!$1:$1))/INDEX('Talnagögn | Numerical Data'!$1:$1048576,_xlfn.XMATCH($A552,'Talnagögn | Numerical Data'!$A:$A),_xlfn.XMATCH($B$2,'Talnagögn | Numerical Data'!$1:$1))-1</f>
        <v>0.23357831286642528</v>
      </c>
      <c r="AT552" s="1004" cm="1">
        <f t="array" ref="AT552">INDEX('Talnagögn | Numerical Data'!$1:$1048576,_xlfn.XMATCH($B552,'Talnagögn | Numerical Data'!$B:$B),_xlfn.XMATCH($B$6,'Talnagögn | Numerical Data'!$1:$1))-INDEX('Talnagögn | Numerical Data'!$1:$1048576,_xlfn.XMATCH($A552,'Talnagögn | Numerical Data'!$A:$A),_xlfn.XMATCH($B$2,'Talnagögn | Numerical Data'!$1:$1))</f>
        <v>897.41452200202798</v>
      </c>
      <c r="AU552" s="1005"/>
      <c r="AV552" s="292" cm="1">
        <f t="array" ref="AV552">INDEX('Talnagögn | Numerical Data'!$1:$1048576,_xlfn.XMATCH($B552,'Talnagögn | Numerical Data'!$B:$B),_xlfn.XMATCH($B$6,'Talnagögn | Numerical Data'!$1:$1))/INDEX('Talnagögn | Numerical Data'!$1:$1048576,_xlfn.XMATCH($A552,'Talnagögn | Numerical Data'!$A:$A),_xlfn.XMATCH($B$2,'Talnagögn | Numerical Data'!$1:$1))-1</f>
        <v>0.58656123868343935</v>
      </c>
      <c r="AW552" s="1004" cm="1">
        <f t="array" ref="AW552">INDEX('Talnagögn | Numerical Data'!$1:$1048576,_xlfn.XMATCH($B552,'Talnagögn | Numerical Data'!$B:$B),_xlfn.XMATCH($B$5,'Talnagögn | Numerical Data'!$1:$1))-INDEX('Talnagögn | Numerical Data'!$1:$1048576,_xlfn.XMATCH($A552,'Talnagögn | Numerical Data'!$A:$A),_xlfn.XMATCH($B$3,'Talnagögn | Numerical Data'!$1:$1))</f>
        <v>445.17075287629609</v>
      </c>
      <c r="AX552" s="1005"/>
      <c r="AY552" s="287" cm="1">
        <f t="array" ref="AY552">INDEX('Talnagögn | Numerical Data'!$1:$1048576,_xlfn.XMATCH($B552,'Talnagögn | Numerical Data'!$B:$B),_xlfn.XMATCH($B$5,'Talnagögn | Numerical Data'!$1:$1))/INDEX('Talnagögn | Numerical Data'!$1:$1048576,_xlfn.XMATCH($A552,'Talnagögn | Numerical Data'!$A:$A),_xlfn.XMATCH($B$3,'Talnagögn | Numerical Data'!$1:$1))-1</f>
        <v>0.2847380011191234</v>
      </c>
    </row>
    <row r="553" spans="1:51" s="42" customFormat="1" ht="21" customHeight="1" x14ac:dyDescent="0.4">
      <c r="A553" s="107" t="s">
        <v>82</v>
      </c>
      <c r="B553" s="107" t="s">
        <v>403</v>
      </c>
      <c r="C553" s="107" t="s">
        <v>408</v>
      </c>
      <c r="D553" s="337" t="s">
        <v>48</v>
      </c>
      <c r="E553" s="395" t="str">
        <f>'Talnagögn | Numerical Data'!$D$262</f>
        <v>Mólendi</v>
      </c>
      <c r="F553" s="1004" cm="1">
        <f t="array" ref="F553">INDEX('Talnagögn | Numerical Data'!$1:$1048576,_xlfn.XMATCH($A553,'Talnagögn | Numerical Data'!$A:$A),_xlfn.XMATCH($A$2,'Talnagögn | Numerical Data'!$1:$1))</f>
        <v>5918.4558807029171</v>
      </c>
      <c r="G553" s="1005"/>
      <c r="H553" s="292">
        <f>$F553/$F$556</f>
        <v>0.74119570333689422</v>
      </c>
      <c r="I553" s="1045" cm="1">
        <f t="array" ref="I553">INDEX('Talnagögn | Numerical Data'!$1:$1048576,_xlfn.XMATCH($A553,'Talnagögn | Numerical Data'!$A:$A),_xlfn.XMATCH($A$2,'Talnagögn | Numerical Data'!$1:$1))-INDEX('Talnagögn | Numerical Data'!$1:$1048576,_xlfn.XMATCH($A553,'Talnagögn | Numerical Data'!$A:$A),_xlfn.XMATCH($B$4,'Talnagögn | Numerical Data'!$1:$1))</f>
        <v>8.5844332206243052</v>
      </c>
      <c r="J553" s="1046"/>
      <c r="K553" s="333" cm="1">
        <f t="array" ref="K553">INDEX('Talnagögn | Numerical Data'!$1:$1048576,_xlfn.XMATCH($A553,'Talnagögn | Numerical Data'!$A:$A),_xlfn.XMATCH($A$2,'Talnagögn | Numerical Data'!$1:$1))/INDEX('Talnagögn | Numerical Data'!$1:$1048576,_xlfn.XMATCH($A553,'Talnagögn | Numerical Data'!$A:$A),_xlfn.XMATCH($B$4,'Talnagögn | Numerical Data'!$1:$1))-1</f>
        <v>1.4525583672859721E-3</v>
      </c>
      <c r="L553" s="1004" cm="1">
        <f t="array" ref="L553">INDEX('Talnagögn | Numerical Data'!$1:$1048576,_xlfn.XMATCH($A553,'Talnagögn | Numerical Data'!$A:$A),_xlfn.XMATCH($A$2,'Talnagögn | Numerical Data'!$1:$1))-INDEX('Talnagögn | Numerical Data'!$1:$1048576,_xlfn.XMATCH($A553,'Talnagögn | Numerical Data'!$A:$A),_xlfn.XMATCH($B$3,'Talnagögn | Numerical Data'!$1:$1))</f>
        <v>86.266581218238571</v>
      </c>
      <c r="M553" s="1005"/>
      <c r="N553" s="290" cm="1">
        <f t="array" ref="N553">INDEX('Talnagögn | Numerical Data'!$1:$1048576,_xlfn.XMATCH($A553,'Talnagögn | Numerical Data'!$A:$A),_xlfn.XMATCH($A$2,'Talnagögn | Numerical Data'!$1:$1))/INDEX('Talnagögn | Numerical Data'!$1:$1048576,_xlfn.XMATCH($A553,'Talnagögn | Numerical Data'!$A:$A),_xlfn.XMATCH($B$3,'Talnagögn | Numerical Data'!$1:$1))-1</f>
        <v>1.4791457682256759E-2</v>
      </c>
      <c r="O553" s="1004" cm="1">
        <f t="array" ref="O553">INDEX('Talnagögn | Numerical Data'!$1:$1048576,_xlfn.XMATCH($A553,'Talnagögn | Numerical Data'!$A:$A),_xlfn.XMATCH($A$2,'Talnagögn | Numerical Data'!$1:$1))-INDEX('Talnagögn | Numerical Data'!$1:$1048576,_xlfn.XMATCH($A553,'Talnagögn | Numerical Data'!$A:$A),_xlfn.XMATCH($B$2,'Talnagögn | Numerical Data'!$1:$1))</f>
        <v>109.88858080155205</v>
      </c>
      <c r="P553" s="1005"/>
      <c r="Q553" s="351" cm="1">
        <f t="array" ref="Q553">INDEX('Talnagögn | Numerical Data'!$1:$1048576,_xlfn.XMATCH($A553,'Talnagögn | Numerical Data'!$A:$A),_xlfn.XMATCH($A$2,'Talnagögn | Numerical Data'!$1:$1))/INDEX('Talnagögn | Numerical Data'!$1:$1048576,_xlfn.XMATCH($A553,'Talnagögn | Numerical Data'!$A:$A),_xlfn.XMATCH($B$2,'Talnagögn | Numerical Data'!$1:$1))-1</f>
        <v>1.8918362330659022E-2</v>
      </c>
      <c r="R553" s="1004" cm="1">
        <f t="array" ref="R553">INDEX('Talnagögn | Numerical Data'!$1:$1048576,_xlfn.XMATCH($B553,'Talnagögn | Numerical Data'!$B:$B),_xlfn.XMATCH($B$6,'Talnagögn | Numerical Data'!$1:$1))-INDEX('Talnagögn | Numerical Data'!$1:$1048576,_xlfn.XMATCH($A553,'Talnagögn | Numerical Data'!$A:$A),_xlfn.XMATCH($B$2,'Talnagögn | Numerical Data'!$1:$1))</f>
        <v>-337.67744225954175</v>
      </c>
      <c r="S553" s="1005"/>
      <c r="T553" s="290" cm="1">
        <f t="array" ref="T553">INDEX('Talnagögn | Numerical Data'!$1:$1048576,_xlfn.XMATCH($B553,'Talnagögn | Numerical Data'!$B:$B),_xlfn.XMATCH($B$6,'Talnagögn | Numerical Data'!$1:$1))/INDEX('Talnagögn | Numerical Data'!$1:$1048576,_xlfn.XMATCH($A553,'Talnagögn | Numerical Data'!$A:$A),_xlfn.XMATCH($B$2,'Talnagögn | Numerical Data'!$1:$1))-1</f>
        <v>-5.8134377175121266E-2</v>
      </c>
      <c r="U553" s="1004" cm="1">
        <f t="array" ref="U553">INDEX('Talnagögn | Numerical Data'!$1:$1048576,_xlfn.XMATCH($B553,'Talnagögn | Numerical Data'!$B:$B),_xlfn.XMATCH($B$5,'Talnagögn | Numerical Data'!$1:$1))-INDEX('Talnagögn | Numerical Data'!$1:$1048576,_xlfn.XMATCH($A553,'Talnagögn | Numerical Data'!$A:$A),_xlfn.XMATCH($B$3,'Talnagögn | Numerical Data'!$1:$1))</f>
        <v>-58.242098446196906</v>
      </c>
      <c r="V553" s="1005"/>
      <c r="W553" s="351" cm="1">
        <f t="array" ref="W553">INDEX('Talnagögn | Numerical Data'!$1:$1048576,_xlfn.XMATCH($B553,'Talnagögn | Numerical Data'!$B:$B),_xlfn.XMATCH($B$5,'Talnagögn | Numerical Data'!$1:$1))/INDEX('Talnagögn | Numerical Data'!$1:$1048576,_xlfn.XMATCH($A553,'Talnagögn | Numerical Data'!$A:$A),_xlfn.XMATCH($B$3,'Talnagögn | Numerical Data'!$1:$1))-1</f>
        <v>-9.9863182512514026E-3</v>
      </c>
      <c r="AD553" s="542"/>
      <c r="AG553" s="395" t="str">
        <f>'Talnagögn | Numerical Data'!$E$262</f>
        <v>Grassland</v>
      </c>
      <c r="AH553" s="1004" cm="1">
        <f t="array" ref="AH553">INDEX('Talnagögn | Numerical Data'!$1:$1048576,_xlfn.XMATCH($A553,'Talnagögn | Numerical Data'!$A:$A),_xlfn.XMATCH($A$2,'Talnagögn | Numerical Data'!$1:$1))</f>
        <v>5918.4558807029171</v>
      </c>
      <c r="AI553" s="1005"/>
      <c r="AJ553" s="292">
        <f>$F553/$F$556</f>
        <v>0.74119570333689422</v>
      </c>
      <c r="AK553" s="1045" cm="1">
        <f t="array" ref="AK553">INDEX('Talnagögn | Numerical Data'!$1:$1048576,_xlfn.XMATCH($A553,'Talnagögn | Numerical Data'!$A:$A),_xlfn.XMATCH($A$2,'Talnagögn | Numerical Data'!$1:$1))-INDEX('Talnagögn | Numerical Data'!$1:$1048576,_xlfn.XMATCH($A553,'Talnagögn | Numerical Data'!$A:$A),_xlfn.XMATCH($B$4,'Talnagögn | Numerical Data'!$1:$1))</f>
        <v>8.5844332206243052</v>
      </c>
      <c r="AL553" s="1046"/>
      <c r="AM553" s="333" cm="1">
        <f t="array" ref="AM553">INDEX('Talnagögn | Numerical Data'!$1:$1048576,_xlfn.XMATCH($A553,'Talnagögn | Numerical Data'!$A:$A),_xlfn.XMATCH($A$2,'Talnagögn | Numerical Data'!$1:$1))/INDEX('Talnagögn | Numerical Data'!$1:$1048576,_xlfn.XMATCH($A553,'Talnagögn | Numerical Data'!$A:$A),_xlfn.XMATCH($B$4,'Talnagögn | Numerical Data'!$1:$1))-1</f>
        <v>1.4525583672859721E-3</v>
      </c>
      <c r="AN553" s="1004" cm="1">
        <f t="array" ref="AN553">INDEX('Talnagögn | Numerical Data'!$1:$1048576,_xlfn.XMATCH($A553,'Talnagögn | Numerical Data'!$A:$A),_xlfn.XMATCH($A$2,'Talnagögn | Numerical Data'!$1:$1))-INDEX('Talnagögn | Numerical Data'!$1:$1048576,_xlfn.XMATCH($A553,'Talnagögn | Numerical Data'!$A:$A),_xlfn.XMATCH($B$3,'Talnagögn | Numerical Data'!$1:$1))</f>
        <v>86.266581218238571</v>
      </c>
      <c r="AO553" s="1005"/>
      <c r="AP553" s="290" cm="1">
        <f t="array" ref="AP553">INDEX('Talnagögn | Numerical Data'!$1:$1048576,_xlfn.XMATCH($A553,'Talnagögn | Numerical Data'!$A:$A),_xlfn.XMATCH($A$2,'Talnagögn | Numerical Data'!$1:$1))/INDEX('Talnagögn | Numerical Data'!$1:$1048576,_xlfn.XMATCH($A553,'Talnagögn | Numerical Data'!$A:$A),_xlfn.XMATCH($B$3,'Talnagögn | Numerical Data'!$1:$1))-1</f>
        <v>1.4791457682256759E-2</v>
      </c>
      <c r="AQ553" s="1004" cm="1">
        <f t="array" ref="AQ553">INDEX('Talnagögn | Numerical Data'!$1:$1048576,_xlfn.XMATCH($A553,'Talnagögn | Numerical Data'!$A:$A),_xlfn.XMATCH($A$2,'Talnagögn | Numerical Data'!$1:$1))-INDEX('Talnagögn | Numerical Data'!$1:$1048576,_xlfn.XMATCH($A553,'Talnagögn | Numerical Data'!$A:$A),_xlfn.XMATCH($B$2,'Talnagögn | Numerical Data'!$1:$1))</f>
        <v>109.88858080155205</v>
      </c>
      <c r="AR553" s="1005"/>
      <c r="AS553" s="351" cm="1">
        <f t="array" ref="AS553">INDEX('Talnagögn | Numerical Data'!$1:$1048576,_xlfn.XMATCH($A553,'Talnagögn | Numerical Data'!$A:$A),_xlfn.XMATCH($A$2,'Talnagögn | Numerical Data'!$1:$1))/INDEX('Talnagögn | Numerical Data'!$1:$1048576,_xlfn.XMATCH($A553,'Talnagögn | Numerical Data'!$A:$A),_xlfn.XMATCH($B$2,'Talnagögn | Numerical Data'!$1:$1))-1</f>
        <v>1.8918362330659022E-2</v>
      </c>
      <c r="AT553" s="1004" cm="1">
        <f t="array" ref="AT553">INDEX('Talnagögn | Numerical Data'!$1:$1048576,_xlfn.XMATCH($B553,'Talnagögn | Numerical Data'!$B:$B),_xlfn.XMATCH($B$6,'Talnagögn | Numerical Data'!$1:$1))-INDEX('Talnagögn | Numerical Data'!$1:$1048576,_xlfn.XMATCH($A553,'Talnagögn | Numerical Data'!$A:$A),_xlfn.XMATCH($B$2,'Talnagögn | Numerical Data'!$1:$1))</f>
        <v>-337.67744225954175</v>
      </c>
      <c r="AU553" s="1005"/>
      <c r="AV553" s="290" cm="1">
        <f t="array" ref="AV553">INDEX('Talnagögn | Numerical Data'!$1:$1048576,_xlfn.XMATCH($B553,'Talnagögn | Numerical Data'!$B:$B),_xlfn.XMATCH($B$6,'Talnagögn | Numerical Data'!$1:$1))/INDEX('Talnagögn | Numerical Data'!$1:$1048576,_xlfn.XMATCH($A553,'Talnagögn | Numerical Data'!$A:$A),_xlfn.XMATCH($B$2,'Talnagögn | Numerical Data'!$1:$1))-1</f>
        <v>-5.8134377175121266E-2</v>
      </c>
      <c r="AW553" s="1004" cm="1">
        <f t="array" ref="AW553">INDEX('Talnagögn | Numerical Data'!$1:$1048576,_xlfn.XMATCH($B553,'Talnagögn | Numerical Data'!$B:$B),_xlfn.XMATCH($B$5,'Talnagögn | Numerical Data'!$1:$1))-INDEX('Talnagögn | Numerical Data'!$1:$1048576,_xlfn.XMATCH($A553,'Talnagögn | Numerical Data'!$A:$A),_xlfn.XMATCH($B$3,'Talnagögn | Numerical Data'!$1:$1))</f>
        <v>-58.242098446196906</v>
      </c>
      <c r="AX553" s="1005"/>
      <c r="AY553" s="351" cm="1">
        <f t="array" ref="AY553">INDEX('Talnagögn | Numerical Data'!$1:$1048576,_xlfn.XMATCH($B553,'Talnagögn | Numerical Data'!$B:$B),_xlfn.XMATCH($B$5,'Talnagögn | Numerical Data'!$1:$1))/INDEX('Talnagögn | Numerical Data'!$1:$1048576,_xlfn.XMATCH($A553,'Talnagögn | Numerical Data'!$A:$A),_xlfn.XMATCH($B$3,'Talnagögn | Numerical Data'!$1:$1))-1</f>
        <v>-9.9863182512514026E-3</v>
      </c>
    </row>
    <row r="554" spans="1:51" s="42" customFormat="1" ht="21" customHeight="1" x14ac:dyDescent="0.4">
      <c r="A554" s="107" t="s">
        <v>83</v>
      </c>
      <c r="B554" s="107" t="s">
        <v>404</v>
      </c>
      <c r="C554" s="107" t="s">
        <v>409</v>
      </c>
      <c r="D554" s="337" t="s">
        <v>48</v>
      </c>
      <c r="E554" s="395" t="str">
        <f>'Talnagögn | Numerical Data'!$D$263</f>
        <v>Votlendi</v>
      </c>
      <c r="F554" s="1004" cm="1">
        <f t="array" ref="F554">INDEX('Talnagögn | Numerical Data'!$1:$1048576,_xlfn.XMATCH($A554,'Talnagögn | Numerical Data'!$A:$A),_xlfn.XMATCH($A$2,'Talnagögn | Numerical Data'!$1:$1))</f>
        <v>702.08172893395476</v>
      </c>
      <c r="G554" s="1005"/>
      <c r="H554" s="290">
        <f>$F554/$F$556</f>
        <v>8.7924953968801289E-2</v>
      </c>
      <c r="I554" s="1045" cm="1">
        <f t="array" ref="I554">INDEX('Talnagögn | Numerical Data'!$1:$1048576,_xlfn.XMATCH($A554,'Talnagögn | Numerical Data'!$A:$A),_xlfn.XMATCH($A$2,'Talnagögn | Numerical Data'!$1:$1))-INDEX('Talnagögn | Numerical Data'!$1:$1048576,_xlfn.XMATCH($A554,'Talnagögn | Numerical Data'!$A:$A),_xlfn.XMATCH($B$4,'Talnagögn | Numerical Data'!$1:$1))</f>
        <v>-3.433450742297282</v>
      </c>
      <c r="J554" s="1046"/>
      <c r="K554" s="333" cm="1">
        <f t="array" ref="K554">INDEX('Talnagögn | Numerical Data'!$1:$1048576,_xlfn.XMATCH($A554,'Talnagögn | Numerical Data'!$A:$A),_xlfn.XMATCH($A$2,'Talnagögn | Numerical Data'!$1:$1))/INDEX('Talnagögn | Numerical Data'!$1:$1048576,_xlfn.XMATCH($A554,'Talnagögn | Numerical Data'!$A:$A),_xlfn.XMATCH($B$4,'Talnagögn | Numerical Data'!$1:$1))-1</f>
        <v>-4.8665866323001072E-3</v>
      </c>
      <c r="L554" s="1004" cm="1">
        <f t="array" ref="L554">INDEX('Talnagögn | Numerical Data'!$1:$1048576,_xlfn.XMATCH($A554,'Talnagögn | Numerical Data'!$A:$A),_xlfn.XMATCH($A$2,'Talnagögn | Numerical Data'!$1:$1))-INDEX('Talnagögn | Numerical Data'!$1:$1048576,_xlfn.XMATCH($A554,'Talnagögn | Numerical Data'!$A:$A),_xlfn.XMATCH($B$3,'Talnagögn | Numerical Data'!$1:$1))</f>
        <v>-80.62491756202121</v>
      </c>
      <c r="M554" s="1005"/>
      <c r="N554" s="292" cm="1">
        <f t="array" ref="N554">INDEX('Talnagögn | Numerical Data'!$1:$1048576,_xlfn.XMATCH($A554,'Talnagögn | Numerical Data'!$A:$A),_xlfn.XMATCH($A$2,'Talnagögn | Numerical Data'!$1:$1))/INDEX('Talnagögn | Numerical Data'!$1:$1048576,_xlfn.XMATCH($A554,'Talnagögn | Numerical Data'!$A:$A),_xlfn.XMATCH($B$3,'Talnagögn | Numerical Data'!$1:$1))-1</f>
        <v>-0.10300783559583038</v>
      </c>
      <c r="O554" s="1004" cm="1">
        <f t="array" ref="O554">INDEX('Talnagögn | Numerical Data'!$1:$1048576,_xlfn.XMATCH($A554,'Talnagögn | Numerical Data'!$A:$A),_xlfn.XMATCH($A$2,'Talnagögn | Numerical Data'!$1:$1))-INDEX('Talnagögn | Numerical Data'!$1:$1048576,_xlfn.XMATCH($A554,'Talnagögn | Numerical Data'!$A:$A),_xlfn.XMATCH($B$2,'Talnagögn | Numerical Data'!$1:$1))</f>
        <v>-104.9575249809244</v>
      </c>
      <c r="P554" s="1005"/>
      <c r="Q554" s="287" cm="1">
        <f t="array" ref="Q554">INDEX('Talnagögn | Numerical Data'!$1:$1048576,_xlfn.XMATCH($A554,'Talnagögn | Numerical Data'!$A:$A),_xlfn.XMATCH($A$2,'Talnagögn | Numerical Data'!$1:$1))/INDEX('Talnagögn | Numerical Data'!$1:$1048576,_xlfn.XMATCH($A554,'Talnagögn | Numerical Data'!$A:$A),_xlfn.XMATCH($B$2,'Talnagögn | Numerical Data'!$1:$1))-1</f>
        <v>-0.13005256494251594</v>
      </c>
      <c r="R554" s="1004" cm="1">
        <f t="array" ref="R554">INDEX('Talnagögn | Numerical Data'!$1:$1048576,_xlfn.XMATCH($B554,'Talnagögn | Numerical Data'!$B:$B),_xlfn.XMATCH($B$6,'Talnagögn | Numerical Data'!$1:$1))-INDEX('Talnagögn | Numerical Data'!$1:$1048576,_xlfn.XMATCH($A554,'Talnagögn | Numerical Data'!$A:$A),_xlfn.XMATCH($B$2,'Talnagögn | Numerical Data'!$1:$1))</f>
        <v>-149.01629061529627</v>
      </c>
      <c r="S554" s="1005"/>
      <c r="T554" s="292" cm="1">
        <f t="array" ref="T554">INDEX('Talnagögn | Numerical Data'!$1:$1048576,_xlfn.XMATCH($B554,'Talnagögn | Numerical Data'!$B:$B),_xlfn.XMATCH($B$6,'Talnagögn | Numerical Data'!$1:$1))/INDEX('Talnagögn | Numerical Data'!$1:$1048576,_xlfn.XMATCH($A554,'Talnagögn | Numerical Data'!$A:$A),_xlfn.XMATCH($B$2,'Talnagögn | Numerical Data'!$1:$1))-1</f>
        <v>-0.18464565371811947</v>
      </c>
      <c r="U554" s="1004" cm="1">
        <f t="array" ref="U554">INDEX('Talnagögn | Numerical Data'!$1:$1048576,_xlfn.XMATCH($B554,'Talnagögn | Numerical Data'!$B:$B),_xlfn.XMATCH($B$5,'Talnagögn | Numerical Data'!$1:$1))-INDEX('Talnagögn | Numerical Data'!$1:$1048576,_xlfn.XMATCH($A554,'Talnagögn | Numerical Data'!$A:$A),_xlfn.XMATCH($B$3,'Talnagögn | Numerical Data'!$1:$1))</f>
        <v>-92.171314038655964</v>
      </c>
      <c r="V554" s="1005"/>
      <c r="W554" s="287" cm="1">
        <f t="array" ref="W554">INDEX('Talnagögn | Numerical Data'!$1:$1048576,_xlfn.XMATCH($B554,'Talnagögn | Numerical Data'!$B:$B),_xlfn.XMATCH($B$5,'Talnagögn | Numerical Data'!$1:$1))/INDEX('Talnagögn | Numerical Data'!$1:$1048576,_xlfn.XMATCH($A554,'Talnagögn | Numerical Data'!$A:$A),_xlfn.XMATCH($B$3,'Talnagögn | Numerical Data'!$1:$1))-1</f>
        <v>-0.11775971809015406</v>
      </c>
      <c r="AD554" s="542"/>
      <c r="AG554" s="395" t="str">
        <f>'Talnagögn | Numerical Data'!$E$263</f>
        <v>Wetlands</v>
      </c>
      <c r="AH554" s="1004" cm="1">
        <f t="array" ref="AH554">INDEX('Talnagögn | Numerical Data'!$1:$1048576,_xlfn.XMATCH($A554,'Talnagögn | Numerical Data'!$A:$A),_xlfn.XMATCH($A$2,'Talnagögn | Numerical Data'!$1:$1))</f>
        <v>702.08172893395476</v>
      </c>
      <c r="AI554" s="1005"/>
      <c r="AJ554" s="290">
        <f>$F554/$F$556</f>
        <v>8.7924953968801289E-2</v>
      </c>
      <c r="AK554" s="1045" cm="1">
        <f t="array" ref="AK554">INDEX('Talnagögn | Numerical Data'!$1:$1048576,_xlfn.XMATCH($A554,'Talnagögn | Numerical Data'!$A:$A),_xlfn.XMATCH($A$2,'Talnagögn | Numerical Data'!$1:$1))-INDEX('Talnagögn | Numerical Data'!$1:$1048576,_xlfn.XMATCH($A554,'Talnagögn | Numerical Data'!$A:$A),_xlfn.XMATCH($B$4,'Talnagögn | Numerical Data'!$1:$1))</f>
        <v>-3.433450742297282</v>
      </c>
      <c r="AL554" s="1046"/>
      <c r="AM554" s="333" cm="1">
        <f t="array" ref="AM554">INDEX('Talnagögn | Numerical Data'!$1:$1048576,_xlfn.XMATCH($A554,'Talnagögn | Numerical Data'!$A:$A),_xlfn.XMATCH($A$2,'Talnagögn | Numerical Data'!$1:$1))/INDEX('Talnagögn | Numerical Data'!$1:$1048576,_xlfn.XMATCH($A554,'Talnagögn | Numerical Data'!$A:$A),_xlfn.XMATCH($B$4,'Talnagögn | Numerical Data'!$1:$1))-1</f>
        <v>-4.8665866323001072E-3</v>
      </c>
      <c r="AN554" s="1004" cm="1">
        <f t="array" ref="AN554">INDEX('Talnagögn | Numerical Data'!$1:$1048576,_xlfn.XMATCH($A554,'Talnagögn | Numerical Data'!$A:$A),_xlfn.XMATCH($A$2,'Talnagögn | Numerical Data'!$1:$1))-INDEX('Talnagögn | Numerical Data'!$1:$1048576,_xlfn.XMATCH($A554,'Talnagögn | Numerical Data'!$A:$A),_xlfn.XMATCH($B$3,'Talnagögn | Numerical Data'!$1:$1))</f>
        <v>-80.62491756202121</v>
      </c>
      <c r="AO554" s="1005"/>
      <c r="AP554" s="292" cm="1">
        <f t="array" ref="AP554">INDEX('Talnagögn | Numerical Data'!$1:$1048576,_xlfn.XMATCH($A554,'Talnagögn | Numerical Data'!$A:$A),_xlfn.XMATCH($A$2,'Talnagögn | Numerical Data'!$1:$1))/INDEX('Talnagögn | Numerical Data'!$1:$1048576,_xlfn.XMATCH($A554,'Talnagögn | Numerical Data'!$A:$A),_xlfn.XMATCH($B$3,'Talnagögn | Numerical Data'!$1:$1))-1</f>
        <v>-0.10300783559583038</v>
      </c>
      <c r="AQ554" s="1004" cm="1">
        <f t="array" ref="AQ554">INDEX('Talnagögn | Numerical Data'!$1:$1048576,_xlfn.XMATCH($A554,'Talnagögn | Numerical Data'!$A:$A),_xlfn.XMATCH($A$2,'Talnagögn | Numerical Data'!$1:$1))-INDEX('Talnagögn | Numerical Data'!$1:$1048576,_xlfn.XMATCH($A554,'Talnagögn | Numerical Data'!$A:$A),_xlfn.XMATCH($B$2,'Talnagögn | Numerical Data'!$1:$1))</f>
        <v>-104.9575249809244</v>
      </c>
      <c r="AR554" s="1005"/>
      <c r="AS554" s="287" cm="1">
        <f t="array" ref="AS554">INDEX('Talnagögn | Numerical Data'!$1:$1048576,_xlfn.XMATCH($A554,'Talnagögn | Numerical Data'!$A:$A),_xlfn.XMATCH($A$2,'Talnagögn | Numerical Data'!$1:$1))/INDEX('Talnagögn | Numerical Data'!$1:$1048576,_xlfn.XMATCH($A554,'Talnagögn | Numerical Data'!$A:$A),_xlfn.XMATCH($B$2,'Talnagögn | Numerical Data'!$1:$1))-1</f>
        <v>-0.13005256494251594</v>
      </c>
      <c r="AT554" s="1004" cm="1">
        <f t="array" ref="AT554">INDEX('Talnagögn | Numerical Data'!$1:$1048576,_xlfn.XMATCH($B554,'Talnagögn | Numerical Data'!$B:$B),_xlfn.XMATCH($B$6,'Talnagögn | Numerical Data'!$1:$1))-INDEX('Talnagögn | Numerical Data'!$1:$1048576,_xlfn.XMATCH($A554,'Talnagögn | Numerical Data'!$A:$A),_xlfn.XMATCH($B$2,'Talnagögn | Numerical Data'!$1:$1))</f>
        <v>-149.01629061529627</v>
      </c>
      <c r="AU554" s="1005"/>
      <c r="AV554" s="292" cm="1">
        <f t="array" ref="AV554">INDEX('Talnagögn | Numerical Data'!$1:$1048576,_xlfn.XMATCH($B554,'Talnagögn | Numerical Data'!$B:$B),_xlfn.XMATCH($B$6,'Talnagögn | Numerical Data'!$1:$1))/INDEX('Talnagögn | Numerical Data'!$1:$1048576,_xlfn.XMATCH($A554,'Talnagögn | Numerical Data'!$A:$A),_xlfn.XMATCH($B$2,'Talnagögn | Numerical Data'!$1:$1))-1</f>
        <v>-0.18464565371811947</v>
      </c>
      <c r="AW554" s="1004" cm="1">
        <f t="array" ref="AW554">INDEX('Talnagögn | Numerical Data'!$1:$1048576,_xlfn.XMATCH($B554,'Talnagögn | Numerical Data'!$B:$B),_xlfn.XMATCH($B$5,'Talnagögn | Numerical Data'!$1:$1))-INDEX('Talnagögn | Numerical Data'!$1:$1048576,_xlfn.XMATCH($A554,'Talnagögn | Numerical Data'!$A:$A),_xlfn.XMATCH($B$3,'Talnagögn | Numerical Data'!$1:$1))</f>
        <v>-92.171314038655964</v>
      </c>
      <c r="AX554" s="1005"/>
      <c r="AY554" s="287" cm="1">
        <f t="array" ref="AY554">INDEX('Talnagögn | Numerical Data'!$1:$1048576,_xlfn.XMATCH($B554,'Talnagögn | Numerical Data'!$B:$B),_xlfn.XMATCH($B$5,'Talnagögn | Numerical Data'!$1:$1))/INDEX('Talnagögn | Numerical Data'!$1:$1048576,_xlfn.XMATCH($A554,'Talnagögn | Numerical Data'!$A:$A),_xlfn.XMATCH($B$3,'Talnagögn | Numerical Data'!$1:$1))-1</f>
        <v>-0.11775971809015406</v>
      </c>
    </row>
    <row r="555" spans="1:51" s="42" customFormat="1" ht="21" customHeight="1" x14ac:dyDescent="0.4">
      <c r="A555" s="107" t="s">
        <v>98</v>
      </c>
      <c r="B555" s="107" t="s">
        <v>405</v>
      </c>
      <c r="C555" s="107" t="s">
        <v>410</v>
      </c>
      <c r="D555" s="337" t="s">
        <v>48</v>
      </c>
      <c r="E555" s="397" t="str">
        <f>'Talnagögn | Numerical Data'!$D$264</f>
        <v>Önnur losun</v>
      </c>
      <c r="F555" s="1039" cm="1">
        <f t="array" ref="F555">INDEX('Talnagögn | Numerical Data'!$1:$1048576,_xlfn.XMATCH($A555,'Talnagögn | Numerical Data'!$A:$A),_xlfn.XMATCH($A$2,'Talnagögn | Numerical Data'!$1:$1))</f>
        <v>30.845585397018112</v>
      </c>
      <c r="G555" s="1040"/>
      <c r="H555" s="328">
        <f>$F555/$F$556</f>
        <v>3.8629358440813027E-3</v>
      </c>
      <c r="I555" s="1071" cm="1">
        <f t="array" ref="I555">INDEX('Talnagögn | Numerical Data'!$1:$1048576,_xlfn.XMATCH($A555,'Talnagögn | Numerical Data'!$A:$A),_xlfn.XMATCH($A$2,'Talnagögn | Numerical Data'!$1:$1))-INDEX('Talnagögn | Numerical Data'!$1:$1048576,_xlfn.XMATCH($A555,'Talnagögn | Numerical Data'!$A:$A),_xlfn.XMATCH($B$4,'Talnagögn | Numerical Data'!$1:$1))</f>
        <v>-3.662451946607689</v>
      </c>
      <c r="J555" s="1072"/>
      <c r="K555" s="362" cm="1">
        <f t="array" ref="K555">INDEX('Talnagögn | Numerical Data'!$1:$1048576,_xlfn.XMATCH($A555,'Talnagögn | Numerical Data'!$A:$A),_xlfn.XMATCH($A$2,'Talnagögn | Numerical Data'!$1:$1))/INDEX('Talnagögn | Numerical Data'!$1:$1048576,_xlfn.XMATCH($A555,'Talnagögn | Numerical Data'!$A:$A),_xlfn.XMATCH($B$4,'Talnagögn | Numerical Data'!$1:$1))-1</f>
        <v>-0.10613330193593884</v>
      </c>
      <c r="L555" s="1039" cm="1">
        <f t="array" ref="L555">INDEX('Talnagögn | Numerical Data'!$1:$1048576,_xlfn.XMATCH($A555,'Talnagögn | Numerical Data'!$A:$A),_xlfn.XMATCH($A$2,'Talnagögn | Numerical Data'!$1:$1))-INDEX('Talnagögn | Numerical Data'!$1:$1048576,_xlfn.XMATCH($A555,'Talnagögn | Numerical Data'!$A:$A),_xlfn.XMATCH($B$3,'Talnagögn | Numerical Data'!$1:$1))</f>
        <v>-22.827333434028333</v>
      </c>
      <c r="M555" s="1040"/>
      <c r="N555" s="362" cm="1">
        <f t="array" ref="N555">INDEX('Talnagögn | Numerical Data'!$1:$1048576,_xlfn.XMATCH($A555,'Talnagögn | Numerical Data'!$A:$A),_xlfn.XMATCH($A$2,'Talnagögn | Numerical Data'!$1:$1))/INDEX('Talnagögn | Numerical Data'!$1:$1048576,_xlfn.XMATCH($A555,'Talnagögn | Numerical Data'!$A:$A),_xlfn.XMATCH($B$3,'Talnagögn | Numerical Data'!$1:$1))-1</f>
        <v>-0.42530449118828506</v>
      </c>
      <c r="O555" s="1071" cm="1">
        <f t="array" ref="O555">INDEX('Talnagögn | Numerical Data'!$1:$1048576,_xlfn.XMATCH($A555,'Talnagögn | Numerical Data'!$A:$A),_xlfn.XMATCH($A$2,'Talnagögn | Numerical Data'!$1:$1))-INDEX('Talnagögn | Numerical Data'!$1:$1048576,_xlfn.XMATCH($A555,'Talnagögn | Numerical Data'!$A:$A),_xlfn.XMATCH($B$2,'Talnagögn | Numerical Data'!$1:$1))</f>
        <v>4.5680977924448598</v>
      </c>
      <c r="P555" s="1072"/>
      <c r="Q555" s="363" cm="1">
        <f t="array" ref="Q555">INDEX('Talnagögn | Numerical Data'!$1:$1048576,_xlfn.XMATCH($A555,'Talnagögn | Numerical Data'!$A:$A),_xlfn.XMATCH($A$2,'Talnagögn | Numerical Data'!$1:$1))/INDEX('Talnagögn | Numerical Data'!$1:$1048576,_xlfn.XMATCH($A555,'Talnagögn | Numerical Data'!$A:$A),_xlfn.XMATCH($B$2,'Talnagögn | Numerical Data'!$1:$1))-1</f>
        <v>0.17384073626771857</v>
      </c>
      <c r="R555" s="1071" cm="1">
        <f t="array" ref="R555">INDEX('Talnagögn | Numerical Data'!$1:$1048576,_xlfn.XMATCH($B555,'Talnagögn | Numerical Data'!$B:$B),_xlfn.XMATCH($B$6,'Talnagögn | Numerical Data'!$1:$1))-INDEX('Talnagögn | Numerical Data'!$1:$1048576,_xlfn.XMATCH($A555,'Talnagögn | Numerical Data'!$A:$A),_xlfn.XMATCH($B$2,'Talnagögn | Numerical Data'!$1:$1))</f>
        <v>-3.5591075303455</v>
      </c>
      <c r="S555" s="1072"/>
      <c r="T555" s="362" cm="1">
        <f t="array" ref="T555">INDEX('Talnagögn | Numerical Data'!$1:$1048576,_xlfn.XMATCH($B555,'Talnagögn | Numerical Data'!$B:$B),_xlfn.XMATCH($B$6,'Talnagögn | Numerical Data'!$1:$1))/INDEX('Talnagögn | Numerical Data'!$1:$1048576,_xlfn.XMATCH($A555,'Talnagögn | Numerical Data'!$A:$A),_xlfn.XMATCH($B$2,'Talnagögn | Numerical Data'!$1:$1))-1</f>
        <v>-0.13544321983529672</v>
      </c>
      <c r="U555" s="1039" cm="1">
        <f t="array" ref="U555">INDEX('Talnagögn | Numerical Data'!$1:$1048576,_xlfn.XMATCH($B555,'Talnagögn | Numerical Data'!$B:$B),_xlfn.XMATCH($B$5,'Talnagögn | Numerical Data'!$1:$1))-INDEX('Talnagögn | Numerical Data'!$1:$1048576,_xlfn.XMATCH($A555,'Talnagögn | Numerical Data'!$A:$A),_xlfn.XMATCH($B$3,'Talnagögn | Numerical Data'!$1:$1))</f>
        <v>-19.080902317597975</v>
      </c>
      <c r="V555" s="1040"/>
      <c r="W555" s="363" cm="1">
        <f t="array" ref="W555">INDEX('Talnagögn | Numerical Data'!$1:$1048576,_xlfn.XMATCH($B555,'Talnagögn | Numerical Data'!$B:$B),_xlfn.XMATCH($B$5,'Talnagögn | Numerical Data'!$1:$1))/INDEX('Talnagögn | Numerical Data'!$1:$1048576,_xlfn.XMATCH($A555,'Talnagögn | Numerical Data'!$A:$A),_xlfn.XMATCH($B$3,'Talnagögn | Numerical Data'!$1:$1))-1</f>
        <v>-0.35550334755710844</v>
      </c>
      <c r="AD555" s="542"/>
      <c r="AG555" s="397" t="str">
        <f>'Talnagögn | Numerical Data'!$E$264</f>
        <v>Other Emissions</v>
      </c>
      <c r="AH555" s="1039" cm="1">
        <f t="array" ref="AH555">INDEX('Talnagögn | Numerical Data'!$1:$1048576,_xlfn.XMATCH($A555,'Talnagögn | Numerical Data'!$A:$A),_xlfn.XMATCH($A$2,'Talnagögn | Numerical Data'!$1:$1))</f>
        <v>30.845585397018112</v>
      </c>
      <c r="AI555" s="1040"/>
      <c r="AJ555" s="328">
        <f>$F555/$F$556</f>
        <v>3.8629358440813027E-3</v>
      </c>
      <c r="AK555" s="1071" cm="1">
        <f t="array" ref="AK555">INDEX('Talnagögn | Numerical Data'!$1:$1048576,_xlfn.XMATCH($A555,'Talnagögn | Numerical Data'!$A:$A),_xlfn.XMATCH($A$2,'Talnagögn | Numerical Data'!$1:$1))-INDEX('Talnagögn | Numerical Data'!$1:$1048576,_xlfn.XMATCH($A555,'Talnagögn | Numerical Data'!$A:$A),_xlfn.XMATCH($B$4,'Talnagögn | Numerical Data'!$1:$1))</f>
        <v>-3.662451946607689</v>
      </c>
      <c r="AL555" s="1072"/>
      <c r="AM555" s="362" cm="1">
        <f t="array" ref="AM555">INDEX('Talnagögn | Numerical Data'!$1:$1048576,_xlfn.XMATCH($A555,'Talnagögn | Numerical Data'!$A:$A),_xlfn.XMATCH($A$2,'Talnagögn | Numerical Data'!$1:$1))/INDEX('Talnagögn | Numerical Data'!$1:$1048576,_xlfn.XMATCH($A555,'Talnagögn | Numerical Data'!$A:$A),_xlfn.XMATCH($B$4,'Talnagögn | Numerical Data'!$1:$1))-1</f>
        <v>-0.10613330193593884</v>
      </c>
      <c r="AN555" s="1039" cm="1">
        <f t="array" ref="AN555">INDEX('Talnagögn | Numerical Data'!$1:$1048576,_xlfn.XMATCH($A555,'Talnagögn | Numerical Data'!$A:$A),_xlfn.XMATCH($A$2,'Talnagögn | Numerical Data'!$1:$1))-INDEX('Talnagögn | Numerical Data'!$1:$1048576,_xlfn.XMATCH($A555,'Talnagögn | Numerical Data'!$A:$A),_xlfn.XMATCH($B$3,'Talnagögn | Numerical Data'!$1:$1))</f>
        <v>-22.827333434028333</v>
      </c>
      <c r="AO555" s="1040"/>
      <c r="AP555" s="362" cm="1">
        <f t="array" ref="AP555">INDEX('Talnagögn | Numerical Data'!$1:$1048576,_xlfn.XMATCH($A555,'Talnagögn | Numerical Data'!$A:$A),_xlfn.XMATCH($A$2,'Talnagögn | Numerical Data'!$1:$1))/INDEX('Talnagögn | Numerical Data'!$1:$1048576,_xlfn.XMATCH($A555,'Talnagögn | Numerical Data'!$A:$A),_xlfn.XMATCH($B$3,'Talnagögn | Numerical Data'!$1:$1))-1</f>
        <v>-0.42530449118828506</v>
      </c>
      <c r="AQ555" s="1071" cm="1">
        <f t="array" ref="AQ555">INDEX('Talnagögn | Numerical Data'!$1:$1048576,_xlfn.XMATCH($A555,'Talnagögn | Numerical Data'!$A:$A),_xlfn.XMATCH($A$2,'Talnagögn | Numerical Data'!$1:$1))-INDEX('Talnagögn | Numerical Data'!$1:$1048576,_xlfn.XMATCH($A555,'Talnagögn | Numerical Data'!$A:$A),_xlfn.XMATCH($B$2,'Talnagögn | Numerical Data'!$1:$1))</f>
        <v>4.5680977924448598</v>
      </c>
      <c r="AR555" s="1072"/>
      <c r="AS555" s="363" cm="1">
        <f t="array" ref="AS555">INDEX('Talnagögn | Numerical Data'!$1:$1048576,_xlfn.XMATCH($A555,'Talnagögn | Numerical Data'!$A:$A),_xlfn.XMATCH($A$2,'Talnagögn | Numerical Data'!$1:$1))/INDEX('Talnagögn | Numerical Data'!$1:$1048576,_xlfn.XMATCH($A555,'Talnagögn | Numerical Data'!$A:$A),_xlfn.XMATCH($B$2,'Talnagögn | Numerical Data'!$1:$1))-1</f>
        <v>0.17384073626771857</v>
      </c>
      <c r="AT555" s="1071" cm="1">
        <f t="array" ref="AT555">INDEX('Talnagögn | Numerical Data'!$1:$1048576,_xlfn.XMATCH($B555,'Talnagögn | Numerical Data'!$B:$B),_xlfn.XMATCH($B$6,'Talnagögn | Numerical Data'!$1:$1))-INDEX('Talnagögn | Numerical Data'!$1:$1048576,_xlfn.XMATCH($A555,'Talnagögn | Numerical Data'!$A:$A),_xlfn.XMATCH($B$2,'Talnagögn | Numerical Data'!$1:$1))</f>
        <v>-3.5591075303455</v>
      </c>
      <c r="AU555" s="1072"/>
      <c r="AV555" s="362" cm="1">
        <f t="array" ref="AV555">INDEX('Talnagögn | Numerical Data'!$1:$1048576,_xlfn.XMATCH($B555,'Talnagögn | Numerical Data'!$B:$B),_xlfn.XMATCH($B$6,'Talnagögn | Numerical Data'!$1:$1))/INDEX('Talnagögn | Numerical Data'!$1:$1048576,_xlfn.XMATCH($A555,'Talnagögn | Numerical Data'!$A:$A),_xlfn.XMATCH($B$2,'Talnagögn | Numerical Data'!$1:$1))-1</f>
        <v>-0.13544321983529672</v>
      </c>
      <c r="AW555" s="1039" cm="1">
        <f t="array" ref="AW555">INDEX('Talnagögn | Numerical Data'!$1:$1048576,_xlfn.XMATCH($B555,'Talnagögn | Numerical Data'!$B:$B),_xlfn.XMATCH($B$5,'Talnagögn | Numerical Data'!$1:$1))-INDEX('Talnagögn | Numerical Data'!$1:$1048576,_xlfn.XMATCH($A555,'Talnagögn | Numerical Data'!$A:$A),_xlfn.XMATCH($B$3,'Talnagögn | Numerical Data'!$1:$1))</f>
        <v>-19.080902317597975</v>
      </c>
      <c r="AX555" s="1040"/>
      <c r="AY555" s="363" cm="1">
        <f t="array" ref="AY555">INDEX('Talnagögn | Numerical Data'!$1:$1048576,_xlfn.XMATCH($B555,'Talnagögn | Numerical Data'!$B:$B),_xlfn.XMATCH($B$5,'Talnagögn | Numerical Data'!$1:$1))/INDEX('Talnagögn | Numerical Data'!$1:$1048576,_xlfn.XMATCH($A555,'Talnagögn | Numerical Data'!$A:$A),_xlfn.XMATCH($B$3,'Talnagögn | Numerical Data'!$1:$1))-1</f>
        <v>-0.35550334755710844</v>
      </c>
    </row>
    <row r="556" spans="1:51" ht="29.25" customHeight="1" x14ac:dyDescent="0.4">
      <c r="A556" s="107" t="s">
        <v>45</v>
      </c>
      <c r="B556" s="107" t="s">
        <v>332</v>
      </c>
      <c r="C556" s="107" t="s">
        <v>339</v>
      </c>
      <c r="D556" s="337" t="s">
        <v>48</v>
      </c>
      <c r="E556" s="398" t="s">
        <v>12</v>
      </c>
      <c r="F556" s="1002" cm="1">
        <f t="array" ref="F556">INDEX('Talnagögn | Numerical Data'!$1:$1048576,_xlfn.XMATCH($A556,'Talnagögn | Numerical Data'!$A:$A),_xlfn.XMATCH($A$2,'Talnagögn | Numerical Data'!$1:$1))</f>
        <v>7985.0110491166906</v>
      </c>
      <c r="G556" s="1003"/>
      <c r="H556" s="364">
        <f>SUM(H551:H555)</f>
        <v>1</v>
      </c>
      <c r="I556" s="1104" cm="1">
        <f t="array" ref="I556">INDEX('Talnagögn | Numerical Data'!$1:$1048576,_xlfn.XMATCH($A556,'Talnagögn | Numerical Data'!$A:$A),_xlfn.XMATCH($A$2,'Talnagögn | Numerical Data'!$1:$1))-INDEX('Talnagögn | Numerical Data'!$1:$1048576,_xlfn.XMATCH($A556,'Talnagögn | Numerical Data'!$A:$A),_xlfn.XMATCH($B$4,'Talnagögn | Numerical Data'!$1:$1))</f>
        <v>-0.68803860930347582</v>
      </c>
      <c r="J556" s="1105"/>
      <c r="K556" s="399" cm="1">
        <f t="array" ref="K556">INDEX('Talnagögn | Numerical Data'!$1:$1048576,_xlfn.XMATCH($A556,'Talnagögn | Numerical Data'!$A:$A),_xlfn.XMATCH($A$2,'Talnagögn | Numerical Data'!$1:$1))/INDEX('Talnagögn | Numerical Data'!$1:$1048576,_xlfn.XMATCH($A556,'Talnagögn | Numerical Data'!$A:$A),_xlfn.XMATCH($B$4,'Talnagögn | Numerical Data'!$1:$1))-1</f>
        <v>-8.6158844923245326E-5</v>
      </c>
      <c r="L556" s="1002" cm="1">
        <f t="array" ref="L556">INDEX('Talnagögn | Numerical Data'!$1:$1048576,_xlfn.XMATCH($A556,'Talnagögn | Numerical Data'!$A:$A),_xlfn.XMATCH($A$2,'Talnagögn | Numerical Data'!$1:$1))-INDEX('Talnagögn | Numerical Data'!$1:$1048576,_xlfn.XMATCH($A556,'Talnagögn | Numerical Data'!$A:$A),_xlfn.XMATCH($B$3,'Talnagögn | Numerical Data'!$1:$1))</f>
        <v>-106.71567783427508</v>
      </c>
      <c r="M556" s="1003"/>
      <c r="N556" s="400" cm="1">
        <f t="array" ref="N556">INDEX('Talnagögn | Numerical Data'!$1:$1048576,_xlfn.XMATCH($A556,'Talnagögn | Numerical Data'!$A:$A),_xlfn.XMATCH($A$2,'Talnagögn | Numerical Data'!$1:$1))/INDEX('Talnagögn | Numerical Data'!$1:$1048576,_xlfn.XMATCH($A556,'Talnagögn | Numerical Data'!$A:$A),_xlfn.XMATCH($B$3,'Talnagögn | Numerical Data'!$1:$1))-1</f>
        <v>-1.3188245406118182E-2</v>
      </c>
      <c r="O556" s="1002" cm="1">
        <f t="array" ref="O556">INDEX('Talnagögn | Numerical Data'!$1:$1048576,_xlfn.XMATCH($A556,'Talnagögn | Numerical Data'!$A:$A),_xlfn.XMATCH($A$2,'Talnagögn | Numerical Data'!$1:$1))-INDEX('Talnagögn | Numerical Data'!$1:$1048576,_xlfn.XMATCH($A556,'Talnagögn | Numerical Data'!$A:$A),_xlfn.XMATCH($B$2,'Talnagögn | Numerical Data'!$1:$1))</f>
        <v>-157.25445888261129</v>
      </c>
      <c r="P556" s="1003"/>
      <c r="Q556" s="366" cm="1">
        <f t="array" ref="Q556">INDEX('Talnagögn | Numerical Data'!$1:$1048576,_xlfn.XMATCH($A556,'Talnagögn | Numerical Data'!$A:$A),_xlfn.XMATCH($A$2,'Talnagögn | Numerical Data'!$1:$1))/INDEX('Talnagögn | Numerical Data'!$1:$1048576,_xlfn.XMATCH($A556,'Talnagögn | Numerical Data'!$A:$A),_xlfn.XMATCH($B$2,'Talnagögn | Numerical Data'!$1:$1))-1</f>
        <v>-1.9313354339540734E-2</v>
      </c>
      <c r="R556" s="1002" cm="1">
        <f t="array" ref="R556">INDEX('Talnagögn | Numerical Data'!$1:$1048576,_xlfn.XMATCH($B556,'Talnagögn | Numerical Data'!$B:$B),_xlfn.XMATCH($B$6,'Talnagögn | Numerical Data'!$1:$1))-INDEX('Talnagögn | Numerical Data'!$1:$1048576,_xlfn.XMATCH($A556,'Talnagögn | Numerical Data'!$A:$A),_xlfn.XMATCH($B$2,'Talnagögn | Numerical Data'!$1:$1))</f>
        <v>-1820.447415723851</v>
      </c>
      <c r="S556" s="1003"/>
      <c r="T556" s="364" cm="1">
        <f t="array" ref="T556">INDEX('Talnagögn | Numerical Data'!$1:$1048576,_xlfn.XMATCH($B556,'Talnagögn | Numerical Data'!$B:$B),_xlfn.XMATCH($B$6,'Talnagögn | Numerical Data'!$1:$1))/INDEX('Talnagögn | Numerical Data'!$1:$1048576,_xlfn.XMATCH($A556,'Talnagögn | Numerical Data'!$A:$A),_xlfn.XMATCH($B$2,'Talnagögn | Numerical Data'!$1:$1))-1</f>
        <v>-0.22357996235020428</v>
      </c>
      <c r="U556" s="1002" cm="1">
        <f t="array" ref="U556">INDEX('Talnagögn | Numerical Data'!$1:$1048576,_xlfn.XMATCH($B556,'Talnagögn | Numerical Data'!$B:$B),_xlfn.XMATCH($B$5,'Talnagögn | Numerical Data'!$1:$1))-INDEX('Talnagögn | Numerical Data'!$1:$1048576,_xlfn.XMATCH($A556,'Talnagögn | Numerical Data'!$A:$A),_xlfn.XMATCH($B$3,'Talnagögn | Numerical Data'!$1:$1))</f>
        <v>-261.06112989968369</v>
      </c>
      <c r="V556" s="1003"/>
      <c r="W556" s="366" cm="1">
        <f t="array" ref="W556">INDEX('Talnagögn | Numerical Data'!$1:$1048576,_xlfn.XMATCH($B556,'Talnagögn | Numerical Data'!$B:$B),_xlfn.XMATCH($B$5,'Talnagögn | Numerical Data'!$1:$1))/INDEX('Talnagögn | Numerical Data'!$1:$1048576,_xlfn.XMATCH($A556,'Talnagögn | Numerical Data'!$A:$A),_xlfn.XMATCH($B$3,'Talnagögn | Numerical Data'!$1:$1))-1</f>
        <v>-3.2262722001000332E-2</v>
      </c>
      <c r="X556" s="42"/>
      <c r="Y556" s="42"/>
      <c r="Z556" s="42"/>
      <c r="AA556" s="42"/>
      <c r="AB556" s="42"/>
      <c r="AC556" s="42"/>
      <c r="AG556" s="398" t="s">
        <v>170</v>
      </c>
      <c r="AH556" s="1002" cm="1">
        <f t="array" ref="AH556">INDEX('Talnagögn | Numerical Data'!$1:$1048576,_xlfn.XMATCH($A556,'Talnagögn | Numerical Data'!$A:$A),_xlfn.XMATCH($A$2,'Talnagögn | Numerical Data'!$1:$1))</f>
        <v>7985.0110491166906</v>
      </c>
      <c r="AI556" s="1003"/>
      <c r="AJ556" s="364">
        <f>SUM(AJ551:AJ555)</f>
        <v>1</v>
      </c>
      <c r="AK556" s="1104" cm="1">
        <f t="array" ref="AK556">INDEX('Talnagögn | Numerical Data'!$1:$1048576,_xlfn.XMATCH($A556,'Talnagögn | Numerical Data'!$A:$A),_xlfn.XMATCH($A$2,'Talnagögn | Numerical Data'!$1:$1))-INDEX('Talnagögn | Numerical Data'!$1:$1048576,_xlfn.XMATCH($A556,'Talnagögn | Numerical Data'!$A:$A),_xlfn.XMATCH($B$4,'Talnagögn | Numerical Data'!$1:$1))</f>
        <v>-0.68803860930347582</v>
      </c>
      <c r="AL556" s="1105"/>
      <c r="AM556" s="399" cm="1">
        <f t="array" ref="AM556">INDEX('Talnagögn | Numerical Data'!$1:$1048576,_xlfn.XMATCH($A556,'Talnagögn | Numerical Data'!$A:$A),_xlfn.XMATCH($A$2,'Talnagögn | Numerical Data'!$1:$1))/INDEX('Talnagögn | Numerical Data'!$1:$1048576,_xlfn.XMATCH($A556,'Talnagögn | Numerical Data'!$A:$A),_xlfn.XMATCH($B$4,'Talnagögn | Numerical Data'!$1:$1))-1</f>
        <v>-8.6158844923245326E-5</v>
      </c>
      <c r="AN556" s="1002" cm="1">
        <f t="array" ref="AN556">INDEX('Talnagögn | Numerical Data'!$1:$1048576,_xlfn.XMATCH($A556,'Talnagögn | Numerical Data'!$A:$A),_xlfn.XMATCH($A$2,'Talnagögn | Numerical Data'!$1:$1))-INDEX('Talnagögn | Numerical Data'!$1:$1048576,_xlfn.XMATCH($A556,'Talnagögn | Numerical Data'!$A:$A),_xlfn.XMATCH($B$3,'Talnagögn | Numerical Data'!$1:$1))</f>
        <v>-106.71567783427508</v>
      </c>
      <c r="AO556" s="1003"/>
      <c r="AP556" s="400" cm="1">
        <f t="array" ref="AP556">INDEX('Talnagögn | Numerical Data'!$1:$1048576,_xlfn.XMATCH($A556,'Talnagögn | Numerical Data'!$A:$A),_xlfn.XMATCH($A$2,'Talnagögn | Numerical Data'!$1:$1))/INDEX('Talnagögn | Numerical Data'!$1:$1048576,_xlfn.XMATCH($A556,'Talnagögn | Numerical Data'!$A:$A),_xlfn.XMATCH($B$3,'Talnagögn | Numerical Data'!$1:$1))-1</f>
        <v>-1.3188245406118182E-2</v>
      </c>
      <c r="AQ556" s="1002" cm="1">
        <f t="array" ref="AQ556">INDEX('Talnagögn | Numerical Data'!$1:$1048576,_xlfn.XMATCH($A556,'Talnagögn | Numerical Data'!$A:$A),_xlfn.XMATCH($A$2,'Talnagögn | Numerical Data'!$1:$1))-INDEX('Talnagögn | Numerical Data'!$1:$1048576,_xlfn.XMATCH($A556,'Talnagögn | Numerical Data'!$A:$A),_xlfn.XMATCH($B$2,'Talnagögn | Numerical Data'!$1:$1))</f>
        <v>-157.25445888261129</v>
      </c>
      <c r="AR556" s="1003"/>
      <c r="AS556" s="366" cm="1">
        <f t="array" ref="AS556">INDEX('Talnagögn | Numerical Data'!$1:$1048576,_xlfn.XMATCH($A556,'Talnagögn | Numerical Data'!$A:$A),_xlfn.XMATCH($A$2,'Talnagögn | Numerical Data'!$1:$1))/INDEX('Talnagögn | Numerical Data'!$1:$1048576,_xlfn.XMATCH($A556,'Talnagögn | Numerical Data'!$A:$A),_xlfn.XMATCH($B$2,'Talnagögn | Numerical Data'!$1:$1))-1</f>
        <v>-1.9313354339540734E-2</v>
      </c>
      <c r="AT556" s="1002" cm="1">
        <f t="array" ref="AT556">INDEX('Talnagögn | Numerical Data'!$1:$1048576,_xlfn.XMATCH($B556,'Talnagögn | Numerical Data'!$B:$B),_xlfn.XMATCH($B$6,'Talnagögn | Numerical Data'!$1:$1))-INDEX('Talnagögn | Numerical Data'!$1:$1048576,_xlfn.XMATCH($A556,'Talnagögn | Numerical Data'!$A:$A),_xlfn.XMATCH($B$2,'Talnagögn | Numerical Data'!$1:$1))</f>
        <v>-1820.447415723851</v>
      </c>
      <c r="AU556" s="1003"/>
      <c r="AV556" s="364" cm="1">
        <f t="array" ref="AV556">INDEX('Talnagögn | Numerical Data'!$1:$1048576,_xlfn.XMATCH($B556,'Talnagögn | Numerical Data'!$B:$B),_xlfn.XMATCH($B$6,'Talnagögn | Numerical Data'!$1:$1))/INDEX('Talnagögn | Numerical Data'!$1:$1048576,_xlfn.XMATCH($A556,'Talnagögn | Numerical Data'!$A:$A),_xlfn.XMATCH($B$2,'Talnagögn | Numerical Data'!$1:$1))-1</f>
        <v>-0.22357996235020428</v>
      </c>
      <c r="AW556" s="1002" cm="1">
        <f t="array" ref="AW556">INDEX('Talnagögn | Numerical Data'!$1:$1048576,_xlfn.XMATCH($B556,'Talnagögn | Numerical Data'!$B:$B),_xlfn.XMATCH($B$5,'Talnagögn | Numerical Data'!$1:$1))-INDEX('Talnagögn | Numerical Data'!$1:$1048576,_xlfn.XMATCH($A556,'Talnagögn | Numerical Data'!$A:$A),_xlfn.XMATCH($B$3,'Talnagögn | Numerical Data'!$1:$1))</f>
        <v>-261.06112989968369</v>
      </c>
      <c r="AX556" s="1003"/>
      <c r="AY556" s="366" cm="1">
        <f t="array" ref="AY556">INDEX('Talnagögn | Numerical Data'!$1:$1048576,_xlfn.XMATCH($B556,'Talnagögn | Numerical Data'!$B:$B),_xlfn.XMATCH($B$5,'Talnagögn | Numerical Data'!$1:$1))/INDEX('Talnagögn | Numerical Data'!$1:$1048576,_xlfn.XMATCH($A556,'Talnagögn | Numerical Data'!$A:$A),_xlfn.XMATCH($B$3,'Talnagögn | Numerical Data'!$1:$1))-1</f>
        <v>-3.2262722001000332E-2</v>
      </c>
    </row>
    <row r="557" spans="1:51" s="42" customFormat="1" x14ac:dyDescent="0.4">
      <c r="A557" s="128"/>
      <c r="B557" s="591"/>
      <c r="C557" s="591"/>
      <c r="D557" s="337" t="s">
        <v>48</v>
      </c>
      <c r="AD557" s="542"/>
    </row>
    <row r="558" spans="1:51" s="42" customFormat="1" x14ac:dyDescent="0.4">
      <c r="A558" s="128"/>
      <c r="B558" s="591" t="s">
        <v>48</v>
      </c>
      <c r="C558" s="591"/>
      <c r="D558" s="337" t="s">
        <v>48</v>
      </c>
      <c r="AD558" s="542"/>
    </row>
    <row r="559" spans="1:51" s="42" customFormat="1" x14ac:dyDescent="0.4">
      <c r="A559" s="128"/>
      <c r="C559" s="591"/>
      <c r="D559" s="337" t="s">
        <v>48</v>
      </c>
      <c r="AD559" s="542"/>
    </row>
    <row r="560" spans="1:51" s="42" customFormat="1" x14ac:dyDescent="0.4">
      <c r="A560" s="128"/>
      <c r="C560" s="591"/>
      <c r="D560" s="337" t="s">
        <v>48</v>
      </c>
      <c r="AD560" s="542"/>
    </row>
    <row r="561" spans="1:30" s="42" customFormat="1" x14ac:dyDescent="0.4">
      <c r="A561" s="128"/>
      <c r="C561" s="591"/>
      <c r="D561" s="337" t="s">
        <v>48</v>
      </c>
      <c r="AD561" s="542"/>
    </row>
    <row r="562" spans="1:30" s="42" customFormat="1" x14ac:dyDescent="0.4">
      <c r="A562" s="128"/>
      <c r="C562" s="591"/>
      <c r="D562" s="337" t="s">
        <v>48</v>
      </c>
      <c r="AD562" s="542"/>
    </row>
    <row r="563" spans="1:30" s="42" customFormat="1" x14ac:dyDescent="0.4">
      <c r="A563" s="128"/>
      <c r="C563" s="591"/>
      <c r="D563" s="337" t="s">
        <v>48</v>
      </c>
      <c r="AD563" s="542"/>
    </row>
    <row r="564" spans="1:30" s="42" customFormat="1" x14ac:dyDescent="0.4">
      <c r="A564" s="128"/>
      <c r="C564" s="591"/>
      <c r="D564" s="337" t="s">
        <v>48</v>
      </c>
      <c r="AD564" s="542"/>
    </row>
    <row r="565" spans="1:30" s="42" customFormat="1" ht="15" customHeight="1" x14ac:dyDescent="0.4">
      <c r="A565" s="128"/>
      <c r="B565" s="591"/>
      <c r="C565" s="591"/>
      <c r="D565" s="337" t="s">
        <v>48</v>
      </c>
      <c r="AD565" s="542"/>
    </row>
    <row r="566" spans="1:30" s="42" customFormat="1" ht="15" customHeight="1" x14ac:dyDescent="0.4">
      <c r="A566" s="128"/>
      <c r="B566" s="591"/>
      <c r="C566" s="591"/>
      <c r="D566" s="337" t="s">
        <v>48</v>
      </c>
      <c r="AD566" s="542"/>
    </row>
    <row r="567" spans="1:30" s="42" customFormat="1" ht="15" customHeight="1" x14ac:dyDescent="0.4">
      <c r="A567" s="128"/>
      <c r="B567" s="591"/>
      <c r="C567" s="591"/>
      <c r="D567" s="337" t="s">
        <v>48</v>
      </c>
      <c r="AD567" s="542"/>
    </row>
    <row r="568" spans="1:30" s="42" customFormat="1" x14ac:dyDescent="0.4">
      <c r="A568" s="128"/>
      <c r="B568" s="591"/>
      <c r="C568" s="591"/>
      <c r="D568" s="337" t="s">
        <v>48</v>
      </c>
      <c r="AD568" s="542"/>
    </row>
    <row r="569" spans="1:30" s="42" customFormat="1" x14ac:dyDescent="0.4">
      <c r="A569" s="128"/>
      <c r="B569" s="591"/>
      <c r="C569" s="591"/>
      <c r="D569" s="337" t="s">
        <v>48</v>
      </c>
      <c r="AD569" s="542"/>
    </row>
    <row r="570" spans="1:30" s="42" customFormat="1" x14ac:dyDescent="0.4">
      <c r="A570" s="128"/>
      <c r="B570" s="591"/>
      <c r="C570" s="591"/>
      <c r="D570" s="337" t="s">
        <v>48</v>
      </c>
      <c r="AD570" s="542"/>
    </row>
    <row r="571" spans="1:30" s="42" customFormat="1" x14ac:dyDescent="0.4">
      <c r="A571" s="128"/>
      <c r="B571" s="591"/>
      <c r="C571" s="591"/>
      <c r="D571" s="337" t="s">
        <v>48</v>
      </c>
      <c r="AD571" s="542"/>
    </row>
    <row r="572" spans="1:30" s="42" customFormat="1" x14ac:dyDescent="0.4">
      <c r="A572" s="128"/>
      <c r="B572" s="591"/>
      <c r="C572" s="591"/>
      <c r="D572" s="337" t="s">
        <v>48</v>
      </c>
      <c r="AD572" s="542"/>
    </row>
    <row r="573" spans="1:30" s="42" customFormat="1" x14ac:dyDescent="0.4">
      <c r="A573" s="128"/>
      <c r="B573" s="591"/>
      <c r="C573" s="591"/>
      <c r="D573" s="337" t="s">
        <v>48</v>
      </c>
      <c r="AD573" s="542"/>
    </row>
    <row r="574" spans="1:30" s="42" customFormat="1" x14ac:dyDescent="0.4">
      <c r="A574" s="128"/>
      <c r="B574" s="591"/>
      <c r="C574" s="591"/>
      <c r="D574" s="337" t="s">
        <v>48</v>
      </c>
      <c r="AD574" s="542"/>
    </row>
    <row r="575" spans="1:30" s="42" customFormat="1" x14ac:dyDescent="0.4">
      <c r="A575" s="128"/>
      <c r="B575" s="591"/>
      <c r="C575" s="591"/>
      <c r="D575" s="337" t="s">
        <v>48</v>
      </c>
      <c r="AD575" s="542"/>
    </row>
    <row r="576" spans="1:30" s="42" customFormat="1" x14ac:dyDescent="0.4">
      <c r="A576" s="128"/>
      <c r="B576" s="591"/>
      <c r="C576" s="591"/>
      <c r="D576" s="337" t="s">
        <v>48</v>
      </c>
      <c r="AD576" s="542"/>
    </row>
    <row r="577" spans="1:33" s="42" customFormat="1" x14ac:dyDescent="0.4">
      <c r="A577" s="128"/>
      <c r="B577" s="591"/>
      <c r="C577" s="591"/>
      <c r="D577" s="337" t="s">
        <v>48</v>
      </c>
      <c r="AD577" s="542"/>
    </row>
    <row r="578" spans="1:33" s="42" customFormat="1" ht="18" customHeight="1" x14ac:dyDescent="0.4">
      <c r="A578" s="128"/>
      <c r="B578" s="591"/>
      <c r="C578" s="591"/>
      <c r="D578" s="337" t="s">
        <v>48</v>
      </c>
      <c r="AD578" s="542"/>
    </row>
    <row r="579" spans="1:33" s="330" customFormat="1" ht="27" customHeight="1" x14ac:dyDescent="0.4">
      <c r="A579" s="604"/>
      <c r="B579" s="604"/>
      <c r="C579" s="604"/>
      <c r="E579" s="330" t="str">
        <f>$E$49</f>
        <v>SÖGULEG LOSUN</v>
      </c>
      <c r="AD579" s="555"/>
      <c r="AG579" s="330" t="str">
        <f>$AG$49</f>
        <v>HISTORICAL EMISSIONS</v>
      </c>
    </row>
    <row r="580" spans="1:33" s="42" customFormat="1" x14ac:dyDescent="0.4">
      <c r="A580" s="128"/>
      <c r="B580" s="591"/>
      <c r="C580" s="591"/>
      <c r="D580" s="337" t="s">
        <v>48</v>
      </c>
      <c r="AD580" s="542"/>
    </row>
    <row r="581" spans="1:33" s="42" customFormat="1" x14ac:dyDescent="0.4">
      <c r="A581" s="128"/>
      <c r="B581" s="591"/>
      <c r="C581" s="591"/>
      <c r="D581" s="337" t="s">
        <v>48</v>
      </c>
      <c r="AD581" s="542"/>
    </row>
    <row r="582" spans="1:33" s="42" customFormat="1" x14ac:dyDescent="0.4">
      <c r="A582" s="128"/>
      <c r="B582" s="591"/>
      <c r="C582" s="591"/>
      <c r="D582" s="337" t="s">
        <v>48</v>
      </c>
      <c r="AD582" s="542"/>
    </row>
    <row r="583" spans="1:33" s="42" customFormat="1" x14ac:dyDescent="0.4">
      <c r="A583" s="128"/>
      <c r="B583" s="591"/>
      <c r="C583" s="591"/>
      <c r="D583" s="337" t="s">
        <v>48</v>
      </c>
      <c r="AD583" s="542"/>
    </row>
    <row r="584" spans="1:33" s="42" customFormat="1" x14ac:dyDescent="0.4">
      <c r="A584" s="128"/>
      <c r="B584" s="591"/>
      <c r="C584" s="591"/>
      <c r="D584" s="337" t="s">
        <v>48</v>
      </c>
      <c r="AD584" s="542"/>
    </row>
    <row r="585" spans="1:33" s="42" customFormat="1" x14ac:dyDescent="0.4">
      <c r="A585" s="128"/>
      <c r="B585" s="591"/>
      <c r="C585" s="591"/>
      <c r="D585" s="337" t="s">
        <v>48</v>
      </c>
      <c r="AD585" s="542"/>
    </row>
    <row r="586" spans="1:33" s="42" customFormat="1" x14ac:dyDescent="0.4">
      <c r="A586" s="128"/>
      <c r="B586" s="591"/>
      <c r="C586" s="591"/>
      <c r="D586" s="337" t="s">
        <v>48</v>
      </c>
      <c r="AD586" s="542"/>
    </row>
    <row r="587" spans="1:33" s="42" customFormat="1" ht="15" customHeight="1" x14ac:dyDescent="0.4">
      <c r="A587" s="128"/>
      <c r="B587" s="591"/>
      <c r="C587" s="591"/>
      <c r="D587" s="337" t="s">
        <v>48</v>
      </c>
      <c r="AD587" s="542"/>
    </row>
    <row r="588" spans="1:33" s="42" customFormat="1" ht="15" customHeight="1" x14ac:dyDescent="0.4">
      <c r="A588" s="128"/>
      <c r="B588" s="591"/>
      <c r="C588" s="591"/>
      <c r="D588" s="337" t="s">
        <v>48</v>
      </c>
      <c r="AD588" s="542"/>
    </row>
    <row r="589" spans="1:33" s="42" customFormat="1" ht="15" customHeight="1" x14ac:dyDescent="0.4">
      <c r="A589" s="128"/>
      <c r="B589" s="591"/>
      <c r="C589" s="591"/>
      <c r="D589" s="337" t="s">
        <v>48</v>
      </c>
      <c r="AD589" s="542"/>
    </row>
    <row r="590" spans="1:33" s="42" customFormat="1" x14ac:dyDescent="0.4">
      <c r="A590" s="128"/>
      <c r="B590" s="591"/>
      <c r="C590" s="591"/>
      <c r="D590" s="337" t="s">
        <v>48</v>
      </c>
      <c r="AD590" s="542"/>
    </row>
    <row r="591" spans="1:33" s="42" customFormat="1" x14ac:dyDescent="0.4">
      <c r="A591" s="128"/>
      <c r="B591" s="591"/>
      <c r="C591" s="591"/>
      <c r="D591" s="337" t="s">
        <v>48</v>
      </c>
      <c r="AD591" s="542"/>
    </row>
    <row r="592" spans="1:33" s="42" customFormat="1" x14ac:dyDescent="0.4">
      <c r="A592" s="128"/>
      <c r="B592" s="591"/>
      <c r="C592" s="591"/>
      <c r="D592" s="337" t="s">
        <v>48</v>
      </c>
      <c r="AD592" s="542"/>
    </row>
    <row r="593" spans="1:33" s="42" customFormat="1" x14ac:dyDescent="0.4">
      <c r="A593" s="128"/>
      <c r="B593" s="591"/>
      <c r="C593" s="591"/>
      <c r="D593" s="337" t="s">
        <v>48</v>
      </c>
      <c r="AD593" s="542"/>
    </row>
    <row r="594" spans="1:33" s="42" customFormat="1" x14ac:dyDescent="0.4">
      <c r="A594" s="128"/>
      <c r="B594" s="591"/>
      <c r="C594" s="591"/>
      <c r="D594" s="337" t="s">
        <v>48</v>
      </c>
      <c r="AD594" s="542"/>
    </row>
    <row r="595" spans="1:33" s="42" customFormat="1" x14ac:dyDescent="0.4">
      <c r="A595" s="128"/>
      <c r="B595" s="591"/>
      <c r="C595" s="591"/>
      <c r="D595" s="337" t="s">
        <v>48</v>
      </c>
      <c r="AD595" s="542"/>
    </row>
    <row r="596" spans="1:33" s="42" customFormat="1" x14ac:dyDescent="0.4">
      <c r="A596" s="128"/>
      <c r="B596" s="591"/>
      <c r="C596" s="591"/>
      <c r="D596" s="337" t="s">
        <v>48</v>
      </c>
      <c r="AD596" s="542"/>
    </row>
    <row r="597" spans="1:33" s="42" customFormat="1" x14ac:dyDescent="0.4">
      <c r="A597" s="128"/>
      <c r="B597" s="591"/>
      <c r="C597" s="591"/>
      <c r="D597" s="337" t="s">
        <v>48</v>
      </c>
      <c r="AD597" s="542"/>
    </row>
    <row r="598" spans="1:33" s="42" customFormat="1" x14ac:dyDescent="0.4">
      <c r="A598" s="128"/>
      <c r="B598" s="591"/>
      <c r="C598" s="591"/>
      <c r="D598" s="337" t="s">
        <v>48</v>
      </c>
      <c r="AD598" s="542"/>
    </row>
    <row r="599" spans="1:33" s="42" customFormat="1" x14ac:dyDescent="0.4">
      <c r="A599" s="128"/>
      <c r="B599" s="591"/>
      <c r="C599" s="591"/>
      <c r="D599" s="337" t="s">
        <v>48</v>
      </c>
      <c r="AD599" s="542"/>
    </row>
    <row r="600" spans="1:33" s="42" customFormat="1" x14ac:dyDescent="0.4">
      <c r="A600" s="128"/>
      <c r="B600" s="591"/>
      <c r="C600" s="591"/>
      <c r="D600" s="337" t="s">
        <v>48</v>
      </c>
      <c r="AD600" s="542"/>
    </row>
    <row r="601" spans="1:33" s="42" customFormat="1" x14ac:dyDescent="0.4">
      <c r="A601" s="128"/>
      <c r="B601" s="591"/>
      <c r="C601" s="591"/>
      <c r="D601" s="337"/>
      <c r="AD601" s="542"/>
    </row>
    <row r="602" spans="1:33" s="330" customFormat="1" ht="27" customHeight="1" x14ac:dyDescent="0.4">
      <c r="A602" s="604"/>
      <c r="B602" s="604"/>
      <c r="C602" s="604"/>
      <c r="E602" s="330" t="str">
        <f>$E$209</f>
        <v>FRAMREIKNUÐ LOSUN</v>
      </c>
      <c r="AD602" s="555"/>
      <c r="AG602" s="330" t="str">
        <f>$AG$209</f>
        <v>EMISSION PROJECTIONS</v>
      </c>
    </row>
    <row r="603" spans="1:33" s="42" customFormat="1" x14ac:dyDescent="0.4">
      <c r="A603" s="128"/>
      <c r="B603" s="591"/>
      <c r="C603" s="591"/>
      <c r="D603" s="337" t="s">
        <v>48</v>
      </c>
      <c r="AD603" s="542"/>
    </row>
    <row r="604" spans="1:33" s="42" customFormat="1" x14ac:dyDescent="0.4">
      <c r="A604" s="128"/>
      <c r="B604" s="591"/>
      <c r="C604" s="591"/>
      <c r="D604" s="337" t="s">
        <v>48</v>
      </c>
      <c r="AD604" s="542"/>
    </row>
    <row r="628" spans="1:57" s="113" customFormat="1" ht="81.75" customHeight="1" x14ac:dyDescent="0.4">
      <c r="A628" s="605"/>
      <c r="B628" s="605"/>
      <c r="C628" s="605"/>
      <c r="E628" s="113" t="s">
        <v>14</v>
      </c>
      <c r="F628" s="207"/>
      <c r="AD628" s="556"/>
      <c r="AG628" s="113" t="s">
        <v>197</v>
      </c>
    </row>
    <row r="629" spans="1:57" s="42" customFormat="1" x14ac:dyDescent="0.4">
      <c r="A629" s="128"/>
      <c r="B629" s="591"/>
      <c r="C629" s="591"/>
      <c r="D629" s="337" t="s">
        <v>48</v>
      </c>
      <c r="AD629" s="542"/>
    </row>
    <row r="630" spans="1:57" s="42" customFormat="1" ht="30" customHeight="1" x14ac:dyDescent="0.4">
      <c r="A630" s="128"/>
      <c r="B630" s="591"/>
      <c r="C630" s="591"/>
      <c r="D630" s="337" t="s">
        <v>48</v>
      </c>
      <c r="E630" s="635"/>
      <c r="F630" s="1106" t="s">
        <v>34</v>
      </c>
      <c r="G630" s="1107"/>
      <c r="H630" s="1107"/>
      <c r="I630" s="1107"/>
      <c r="J630" s="1107"/>
      <c r="K630" s="1107"/>
      <c r="L630" s="1107"/>
      <c r="M630" s="1107"/>
      <c r="N630" s="1107"/>
      <c r="O630" s="1107"/>
      <c r="P630" s="1107"/>
      <c r="Q630" s="1108"/>
      <c r="R630" s="1109" t="s">
        <v>328</v>
      </c>
      <c r="S630" s="1110"/>
      <c r="T630" s="1110"/>
      <c r="U630" s="1110"/>
      <c r="V630" s="1110"/>
      <c r="W630" s="1110"/>
      <c r="X630" s="1110"/>
      <c r="Y630" s="1110"/>
      <c r="Z630" s="1110"/>
      <c r="AA630" s="1110"/>
      <c r="AB630" s="1110"/>
      <c r="AC630" s="1110"/>
      <c r="AD630" s="542"/>
      <c r="AG630" s="635"/>
      <c r="AH630" s="1106" t="s">
        <v>174</v>
      </c>
      <c r="AI630" s="1107"/>
      <c r="AJ630" s="1107"/>
      <c r="AK630" s="1107"/>
      <c r="AL630" s="1107"/>
      <c r="AM630" s="1107"/>
      <c r="AN630" s="1107"/>
      <c r="AO630" s="1107"/>
      <c r="AP630" s="1107"/>
      <c r="AQ630" s="1107"/>
      <c r="AR630" s="1107"/>
      <c r="AS630" s="1108"/>
      <c r="AT630" s="1109" t="s">
        <v>426</v>
      </c>
      <c r="AU630" s="1110"/>
      <c r="AV630" s="1110"/>
      <c r="AW630" s="1110"/>
      <c r="AX630" s="1110"/>
      <c r="AY630" s="1110"/>
      <c r="AZ630" s="1110"/>
      <c r="BA630" s="1110"/>
      <c r="BB630" s="1110"/>
      <c r="BC630" s="1110"/>
      <c r="BD630" s="1110"/>
      <c r="BE630" s="1110"/>
    </row>
    <row r="631" spans="1:57" s="42" customFormat="1" ht="30" customHeight="1" x14ac:dyDescent="0.4">
      <c r="A631" s="128"/>
      <c r="B631" s="591"/>
      <c r="C631" s="591"/>
      <c r="D631" s="337"/>
      <c r="E631" s="636"/>
      <c r="F631" s="1111" t="str">
        <f>"Losun árið "&amp;$A$2&amp;" í samanburði við losun fyrri ára"</f>
        <v>Losun árið 2023 í samanburði við losun fyrri ára</v>
      </c>
      <c r="G631" s="1112"/>
      <c r="H631" s="1112"/>
      <c r="I631" s="1112"/>
      <c r="J631" s="1112"/>
      <c r="K631" s="1112"/>
      <c r="L631" s="1112"/>
      <c r="M631" s="1112"/>
      <c r="N631" s="1112"/>
      <c r="O631" s="1112"/>
      <c r="P631" s="1112"/>
      <c r="Q631" s="1113"/>
      <c r="R631" s="1114" t="s">
        <v>326</v>
      </c>
      <c r="S631" s="1115"/>
      <c r="T631" s="1115"/>
      <c r="U631" s="1115"/>
      <c r="V631" s="1115"/>
      <c r="W631" s="1116"/>
      <c r="X631" s="1114" t="s">
        <v>327</v>
      </c>
      <c r="Y631" s="1115"/>
      <c r="Z631" s="1115"/>
      <c r="AA631" s="1115"/>
      <c r="AB631" s="1115"/>
      <c r="AC631" s="1115"/>
      <c r="AD631" s="542"/>
      <c r="AG631" s="636"/>
      <c r="AH631" s="1111" t="str">
        <f>$AH$5</f>
        <v>Emissions in 2023 compared to emissions in previous years</v>
      </c>
      <c r="AI631" s="1112"/>
      <c r="AJ631" s="1112"/>
      <c r="AK631" s="1112"/>
      <c r="AL631" s="1112"/>
      <c r="AM631" s="1112"/>
      <c r="AN631" s="1112"/>
      <c r="AO631" s="1112"/>
      <c r="AP631" s="1112"/>
      <c r="AQ631" s="1112"/>
      <c r="AR631" s="1112"/>
      <c r="AS631" s="1113"/>
      <c r="AT631" s="1114" t="str">
        <f>$AT$5</f>
        <v>Scenario: With Existing Measures</v>
      </c>
      <c r="AU631" s="1115"/>
      <c r="AV631" s="1115"/>
      <c r="AW631" s="1115"/>
      <c r="AX631" s="1115"/>
      <c r="AY631" s="1116"/>
      <c r="AZ631" s="1114" t="str">
        <f>$AZ$5</f>
        <v>Scenario: With Additional Measures</v>
      </c>
      <c r="BA631" s="1115"/>
      <c r="BB631" s="1115"/>
      <c r="BC631" s="1115"/>
      <c r="BD631" s="1115"/>
      <c r="BE631" s="1115"/>
    </row>
    <row r="632" spans="1:57" s="42" customFormat="1" ht="29.1" customHeight="1" x14ac:dyDescent="0.4">
      <c r="A632" s="128"/>
      <c r="B632" s="591"/>
      <c r="C632" s="591"/>
      <c r="D632" s="337" t="s">
        <v>48</v>
      </c>
      <c r="E632" s="635"/>
      <c r="F632" s="1099" t="str">
        <f>"Losun "&amp;$A$2</f>
        <v>Losun 2023</v>
      </c>
      <c r="G632" s="1100"/>
      <c r="H632" s="1101"/>
      <c r="I632" s="1100" t="str">
        <f>"Breyting frá "&amp;$B$4</f>
        <v>Breyting frá 2022</v>
      </c>
      <c r="J632" s="1100"/>
      <c r="K632" s="1101"/>
      <c r="L632" s="1100" t="str">
        <f>"Breyting frá "&amp;$B$3</f>
        <v>Breyting frá 2005</v>
      </c>
      <c r="M632" s="1100"/>
      <c r="N632" s="1101"/>
      <c r="O632" s="1099" t="str">
        <f>"Breyting frá "&amp;$B$2</f>
        <v>Breyting frá 1990</v>
      </c>
      <c r="P632" s="1100"/>
      <c r="Q632" s="1101"/>
      <c r="R632" s="1117" t="s">
        <v>324</v>
      </c>
      <c r="S632" s="1118"/>
      <c r="T632" s="1119"/>
      <c r="U632" s="1118" t="s">
        <v>325</v>
      </c>
      <c r="V632" s="1118"/>
      <c r="W632" s="1119"/>
      <c r="X632" s="1117" t="s">
        <v>324</v>
      </c>
      <c r="Y632" s="1118"/>
      <c r="Z632" s="1119"/>
      <c r="AA632" s="1118" t="s">
        <v>325</v>
      </c>
      <c r="AB632" s="1118"/>
      <c r="AC632" s="1118"/>
      <c r="AD632" s="542"/>
      <c r="AG632" s="635"/>
      <c r="AH632" s="1099" t="str">
        <f>$AH$6</f>
        <v>Emissions in 2023</v>
      </c>
      <c r="AI632" s="1100"/>
      <c r="AJ632" s="1101"/>
      <c r="AK632" s="1099" t="str">
        <f>$AK$6</f>
        <v>Change from 2022</v>
      </c>
      <c r="AL632" s="1100"/>
      <c r="AM632" s="1101"/>
      <c r="AN632" s="1099" t="str">
        <f>$AN$6</f>
        <v>Change from 2005</v>
      </c>
      <c r="AO632" s="1100"/>
      <c r="AP632" s="1101"/>
      <c r="AQ632" s="1099" t="str">
        <f>$AQ$6</f>
        <v>Change from 1990</v>
      </c>
      <c r="AR632" s="1100"/>
      <c r="AS632" s="1101"/>
      <c r="AT632" s="1117" t="str">
        <f>$AT$6</f>
        <v>Change between 1990 and 2055</v>
      </c>
      <c r="AU632" s="1118"/>
      <c r="AV632" s="1119"/>
      <c r="AW632" s="1117" t="str">
        <f>$AW$6</f>
        <v>Change between 2005 and 2030</v>
      </c>
      <c r="AX632" s="1118"/>
      <c r="AY632" s="1119"/>
      <c r="AZ632" s="1117" t="str">
        <f>$AT$6</f>
        <v>Change between 1990 and 2055</v>
      </c>
      <c r="BA632" s="1118"/>
      <c r="BB632" s="1119"/>
      <c r="BC632" s="1117" t="str">
        <f>$AW$6</f>
        <v>Change between 2005 and 2030</v>
      </c>
      <c r="BD632" s="1118"/>
      <c r="BE632" s="1118"/>
    </row>
    <row r="633" spans="1:57" s="42" customFormat="1" ht="16.95" customHeight="1" x14ac:dyDescent="0.4">
      <c r="A633" s="128"/>
      <c r="B633" s="591"/>
      <c r="C633" s="591"/>
      <c r="D633" s="337" t="s">
        <v>48</v>
      </c>
      <c r="E633" s="637"/>
      <c r="F633" s="1102" t="s">
        <v>343</v>
      </c>
      <c r="G633" s="1103"/>
      <c r="H633" s="638" t="s">
        <v>4</v>
      </c>
      <c r="I633" s="1103" t="str">
        <f>$F$7</f>
        <v>Þús. tonn CO₂-íg.</v>
      </c>
      <c r="J633" s="1103"/>
      <c r="K633" s="638" t="s">
        <v>4</v>
      </c>
      <c r="L633" s="1103" t="str">
        <f>$F$7</f>
        <v>Þús. tonn CO₂-íg.</v>
      </c>
      <c r="M633" s="1103"/>
      <c r="N633" s="638" t="s">
        <v>4</v>
      </c>
      <c r="O633" s="1103" t="str">
        <f>$F$7</f>
        <v>Þús. tonn CO₂-íg.</v>
      </c>
      <c r="P633" s="1103"/>
      <c r="Q633" s="638" t="s">
        <v>4</v>
      </c>
      <c r="R633" s="1120" t="str">
        <f>$F$7</f>
        <v>Þús. tonn CO₂-íg.</v>
      </c>
      <c r="S633" s="1120"/>
      <c r="T633" s="640" t="s">
        <v>4</v>
      </c>
      <c r="U633" s="1120" t="str">
        <f>$F$7</f>
        <v>Þús. tonn CO₂-íg.</v>
      </c>
      <c r="V633" s="1120"/>
      <c r="W633" s="640" t="s">
        <v>4</v>
      </c>
      <c r="X633" s="1120" t="str">
        <f>$F$7</f>
        <v>Þús. tonn CO₂-íg.</v>
      </c>
      <c r="Y633" s="1120"/>
      <c r="Z633" s="640" t="s">
        <v>4</v>
      </c>
      <c r="AA633" s="1120" t="str">
        <f>$F$7</f>
        <v>Þús. tonn CO₂-íg.</v>
      </c>
      <c r="AB633" s="1120"/>
      <c r="AC633" s="639" t="s">
        <v>4</v>
      </c>
      <c r="AD633" s="542"/>
      <c r="AG633" s="637"/>
      <c r="AH633" s="1102" t="s">
        <v>435</v>
      </c>
      <c r="AI633" s="1103"/>
      <c r="AJ633" s="638" t="s">
        <v>4</v>
      </c>
      <c r="AK633" s="1102" t="s">
        <v>435</v>
      </c>
      <c r="AL633" s="1103"/>
      <c r="AM633" s="638" t="s">
        <v>4</v>
      </c>
      <c r="AN633" s="1102" t="s">
        <v>435</v>
      </c>
      <c r="AO633" s="1103"/>
      <c r="AP633" s="638" t="s">
        <v>4</v>
      </c>
      <c r="AQ633" s="1102" t="s">
        <v>435</v>
      </c>
      <c r="AR633" s="1103"/>
      <c r="AS633" s="638" t="s">
        <v>4</v>
      </c>
      <c r="AT633" s="1201" t="s">
        <v>435</v>
      </c>
      <c r="AU633" s="1120"/>
      <c r="AV633" s="640" t="s">
        <v>4</v>
      </c>
      <c r="AW633" s="1201" t="s">
        <v>435</v>
      </c>
      <c r="AX633" s="1120"/>
      <c r="AY633" s="640" t="s">
        <v>4</v>
      </c>
      <c r="AZ633" s="1201" t="s">
        <v>435</v>
      </c>
      <c r="BA633" s="1120"/>
      <c r="BB633" s="640" t="s">
        <v>4</v>
      </c>
      <c r="BC633" s="1201" t="s">
        <v>435</v>
      </c>
      <c r="BD633" s="1120"/>
      <c r="BE633" s="639" t="s">
        <v>4</v>
      </c>
    </row>
    <row r="634" spans="1:57" s="42" customFormat="1" ht="21" customHeight="1" x14ac:dyDescent="0.4">
      <c r="A634" s="128" t="s">
        <v>76</v>
      </c>
      <c r="B634" s="128" t="s">
        <v>411</v>
      </c>
      <c r="C634" s="128" t="s">
        <v>415</v>
      </c>
      <c r="D634" s="337" t="s">
        <v>48</v>
      </c>
      <c r="E634" s="314" t="str">
        <f>'Talnagögn | Numerical Data'!$D$283</f>
        <v>Urðun úrgangs</v>
      </c>
      <c r="F634" s="1129" cm="1">
        <f t="array" ref="F634">INDEX('Talnagögn | Numerical Data'!$1:$1048576,_xlfn.XMATCH($A634,'Talnagögn | Numerical Data'!$A:$A),_xlfn.XMATCH($A$2,'Talnagögn | Numerical Data'!$1:$1))</f>
        <v>201.26070771553427</v>
      </c>
      <c r="G634" s="1129"/>
      <c r="H634" s="292">
        <f>$F$634/$F$638</f>
        <v>0.86313311448691954</v>
      </c>
      <c r="I634" s="1005" cm="1">
        <f t="array" ref="I634">INDEX('Talnagögn | Numerical Data'!$1:$1048576,_xlfn.XMATCH($A634,'Talnagögn | Numerical Data'!$A:$A),_xlfn.XMATCH($A$2,'Talnagögn | Numerical Data'!$1:$1))-INDEX('Talnagögn | Numerical Data'!$1:$1048576,_xlfn.XMATCH($A634,'Talnagögn | Numerical Data'!$A:$A),_xlfn.XMATCH($B$4,'Talnagögn | Numerical Data'!$1:$1))</f>
        <v>-13.484370920345839</v>
      </c>
      <c r="J634" s="1005"/>
      <c r="K634" s="290" cm="1">
        <f t="array" ref="K634">INDEX('Talnagögn | Numerical Data'!$1:$1048576,_xlfn.XMATCH($A634,'Talnagögn | Numerical Data'!$A:$A),_xlfn.XMATCH($A$2,'Talnagögn | Numerical Data'!$1:$1))/INDEX('Talnagögn | Numerical Data'!$1:$1048576,_xlfn.XMATCH($A634,'Talnagögn | Numerical Data'!$A:$A),_xlfn.XMATCH($B$4,'Talnagögn | Numerical Data'!$1:$1))-1</f>
        <v>-6.2792456087945148E-2</v>
      </c>
      <c r="L634" s="1005" cm="1">
        <f t="array" ref="L634">INDEX('Talnagögn | Numerical Data'!$1:$1048576,_xlfn.XMATCH($A634,'Talnagögn | Numerical Data'!$A:$A),_xlfn.XMATCH($A$2,'Talnagögn | Numerical Data'!$1:$1))-INDEX('Talnagögn | Numerical Data'!$1:$1048576,_xlfn.XMATCH($A634,'Talnagögn | Numerical Data'!$A:$A),_xlfn.XMATCH($B$3,'Talnagögn | Numerical Data'!$1:$1))</f>
        <v>-82.620029317424695</v>
      </c>
      <c r="M634" s="1005"/>
      <c r="N634" s="292" cm="1">
        <f t="array" ref="N634">INDEX('Talnagögn | Numerical Data'!$1:$1048576,_xlfn.XMATCH($A634,'Talnagögn | Numerical Data'!$A:$A),_xlfn.XMATCH($A$2,'Talnagögn | Numerical Data'!$1:$1))/INDEX('Talnagögn | Numerical Data'!$1:$1048576,_xlfn.XMATCH($A634,'Talnagögn | Numerical Data'!$A:$A),_xlfn.XMATCH($B$3,'Talnagögn | Numerical Data'!$1:$1))-1</f>
        <v>-0.29103781461520017</v>
      </c>
      <c r="O634" s="1005" cm="1">
        <f t="array" ref="O634">INDEX('Talnagögn | Numerical Data'!$1:$1048576,_xlfn.XMATCH($A634,'Talnagögn | Numerical Data'!$A:$A),_xlfn.XMATCH($A$2,'Talnagögn | Numerical Data'!$1:$1))-INDEX('Talnagögn | Numerical Data'!$1:$1048576,_xlfn.XMATCH($A634,'Talnagögn | Numerical Data'!$A:$A),_xlfn.XMATCH($B$2,'Talnagögn | Numerical Data'!$1:$1))</f>
        <v>28.724646109802421</v>
      </c>
      <c r="P634" s="1005"/>
      <c r="Q634" s="292" cm="1">
        <f t="array" ref="Q634">INDEX('Talnagögn | Numerical Data'!$1:$1048576,_xlfn.XMATCH($A634,'Talnagögn | Numerical Data'!$A:$A),_xlfn.XMATCH($A$2,'Talnagögn | Numerical Data'!$1:$1))/INDEX('Talnagögn | Numerical Data'!$1:$1048576,_xlfn.XMATCH($A634,'Talnagögn | Numerical Data'!$A:$A),_xlfn.XMATCH($B$2,'Talnagögn | Numerical Data'!$1:$1))-1</f>
        <v>0.16648488346420076</v>
      </c>
      <c r="R634" s="989" cm="1">
        <f t="array" ref="R634">INDEX('Talnagögn | Numerical Data'!$1:$1048576,_xlfn.XMATCH($B634,'Talnagögn | Numerical Data'!$B:$B),_xlfn.XMATCH($B$6,'Talnagögn | Numerical Data'!$1:$1))-INDEX('Talnagögn | Numerical Data'!$1:$1048576,_xlfn.XMATCH($A634,'Talnagögn | Numerical Data'!$A:$A),_xlfn.XMATCH($B$2,'Talnagögn | Numerical Data'!$1:$1))</f>
        <v>-132.68229088145347</v>
      </c>
      <c r="S634" s="989"/>
      <c r="T634" s="292" cm="1">
        <f t="array" ref="T634">INDEX('Talnagögn | Numerical Data'!$1:$1048576,_xlfn.XMATCH($B634,'Talnagögn | Numerical Data'!$B:$B),_xlfn.XMATCH($B$6,'Talnagögn | Numerical Data'!$1:$1))/INDEX('Talnagögn | Numerical Data'!$1:$1048576,_xlfn.XMATCH($A634,'Talnagögn | Numerical Data'!$A:$A),_xlfn.XMATCH($B$2,'Talnagögn | Numerical Data'!$1:$1))-1</f>
        <v>-0.76901193667356549</v>
      </c>
      <c r="U634" s="989" cm="1">
        <f t="array" ref="U634">INDEX('Talnagögn | Numerical Data'!$1:$1048576,_xlfn.XMATCH($B634,'Talnagögn | Numerical Data'!$B:$B),_xlfn.XMATCH($B$5,'Talnagögn | Numerical Data'!$1:$1))-INDEX('Talnagögn | Numerical Data'!$1:$1048576,_xlfn.XMATCH($A634,'Talnagögn | Numerical Data'!$A:$A),_xlfn.XMATCH($B$3,'Talnagögn | Numerical Data'!$1:$1))</f>
        <v>-167.61161162258591</v>
      </c>
      <c r="V634" s="989"/>
      <c r="W634" s="292" cm="1">
        <f t="array" ref="W634">INDEX('Talnagögn | Numerical Data'!$1:$1048576,_xlfn.XMATCH($B634,'Talnagögn | Numerical Data'!$B:$B),_xlfn.XMATCH($B$5,'Talnagögn | Numerical Data'!$1:$1))/INDEX('Talnagögn | Numerical Data'!$1:$1048576,_xlfn.XMATCH($A634,'Talnagögn | Numerical Data'!$A:$A),_xlfn.XMATCH($B$3,'Talnagögn | Numerical Data'!$1:$1))-1</f>
        <v>-0.59042967611827057</v>
      </c>
      <c r="X634" s="989" cm="1">
        <f t="array" ref="X634">INDEX('Talnagögn | Numerical Data'!$1:$1048576,_xlfn.XMATCH($C634,'Talnagögn | Numerical Data'!$B:$B),_xlfn.XMATCH($B$6,'Talnagögn | Numerical Data'!$1:$1))-INDEX('Talnagögn | Numerical Data'!$1:$1048576,_xlfn.XMATCH($A634,'Talnagögn | Numerical Data'!$A:$A),_xlfn.XMATCH($B$2,'Talnagögn | Numerical Data'!$1:$1))</f>
        <v>-157.29028612547992</v>
      </c>
      <c r="Y634" s="989"/>
      <c r="Z634" s="292" cm="1">
        <f t="array" ref="Z634">INDEX('Talnagögn | Numerical Data'!$1:$1048576,_xlfn.XMATCH($C634,'Talnagögn | Numerical Data'!$B:$B),_xlfn.XMATCH($B$6,'Talnagögn | Numerical Data'!$1:$1))/INDEX('Talnagögn | Numerical Data'!$1:$1048576,_xlfn.XMATCH($A634,'Talnagögn | Numerical Data'!$A:$A),_xlfn.XMATCH($B$2,'Talnagögn | Numerical Data'!$1:$1))-1</f>
        <v>-0.91163716536493933</v>
      </c>
      <c r="AA634" s="989" cm="1">
        <f t="array" ref="AA634">INDEX('Talnagögn | Numerical Data'!$1:$1048576,_xlfn.XMATCH($C634,'Talnagögn | Numerical Data'!$B:$B),_xlfn.XMATCH($B$5,'Talnagögn | Numerical Data'!$1:$1))-INDEX('Talnagögn | Numerical Data'!$1:$1048576,_xlfn.XMATCH($A634,'Talnagögn | Numerical Data'!$A:$A),_xlfn.XMATCH($B$3,'Talnagögn | Numerical Data'!$1:$1))</f>
        <v>-178.50425011434734</v>
      </c>
      <c r="AB634" s="989"/>
      <c r="AC634" s="287" cm="1">
        <f t="array" ref="AC634">INDEX('Talnagögn | Numerical Data'!$1:$1048576,_xlfn.XMATCH($C634,'Talnagögn | Numerical Data'!$B:$B),_xlfn.XMATCH($B$5,'Talnagögn | Numerical Data'!$1:$1))/INDEX('Talnagögn | Numerical Data'!$1:$1048576,_xlfn.XMATCH($A634,'Talnagögn | Numerical Data'!$A:$A),_xlfn.XMATCH($B$3,'Talnagögn | Numerical Data'!$1:$1))-1</f>
        <v>-0.62880015030263481</v>
      </c>
      <c r="AD634" s="634"/>
      <c r="AG634" s="314" t="str">
        <f>'Talnagögn | Numerical Data'!$E$283</f>
        <v>Solid Waste Disposal on Land</v>
      </c>
      <c r="AH634" s="1129" cm="1">
        <f t="array" ref="AH634">INDEX('Talnagögn | Numerical Data'!$1:$1048576,_xlfn.XMATCH($A634,'Talnagögn | Numerical Data'!$A:$A),_xlfn.XMATCH($A$2,'Talnagögn | Numerical Data'!$1:$1))</f>
        <v>201.26070771553427</v>
      </c>
      <c r="AI634" s="1129"/>
      <c r="AJ634" s="292">
        <f>$F$634/$F$638</f>
        <v>0.86313311448691954</v>
      </c>
      <c r="AK634" s="1005" cm="1">
        <f t="array" ref="AK634">INDEX('Talnagögn | Numerical Data'!$1:$1048576,_xlfn.XMATCH($A634,'Talnagögn | Numerical Data'!$A:$A),_xlfn.XMATCH($A$2,'Talnagögn | Numerical Data'!$1:$1))-INDEX('Talnagögn | Numerical Data'!$1:$1048576,_xlfn.XMATCH($A634,'Talnagögn | Numerical Data'!$A:$A),_xlfn.XMATCH($B$4,'Talnagögn | Numerical Data'!$1:$1))</f>
        <v>-13.484370920345839</v>
      </c>
      <c r="AL634" s="1005"/>
      <c r="AM634" s="290" cm="1">
        <f t="array" ref="AM634">INDEX('Talnagögn | Numerical Data'!$1:$1048576,_xlfn.XMATCH($A634,'Talnagögn | Numerical Data'!$A:$A),_xlfn.XMATCH($A$2,'Talnagögn | Numerical Data'!$1:$1))/INDEX('Talnagögn | Numerical Data'!$1:$1048576,_xlfn.XMATCH($A634,'Talnagögn | Numerical Data'!$A:$A),_xlfn.XMATCH($B$4,'Talnagögn | Numerical Data'!$1:$1))-1</f>
        <v>-6.2792456087945148E-2</v>
      </c>
      <c r="AN634" s="1005" cm="1">
        <f t="array" ref="AN634">INDEX('Talnagögn | Numerical Data'!$1:$1048576,_xlfn.XMATCH($A634,'Talnagögn | Numerical Data'!$A:$A),_xlfn.XMATCH($A$2,'Talnagögn | Numerical Data'!$1:$1))-INDEX('Talnagögn | Numerical Data'!$1:$1048576,_xlfn.XMATCH($A634,'Talnagögn | Numerical Data'!$A:$A),_xlfn.XMATCH($B$3,'Talnagögn | Numerical Data'!$1:$1))</f>
        <v>-82.620029317424695</v>
      </c>
      <c r="AO634" s="1005"/>
      <c r="AP634" s="292" cm="1">
        <f t="array" ref="AP634">INDEX('Talnagögn | Numerical Data'!$1:$1048576,_xlfn.XMATCH($A634,'Talnagögn | Numerical Data'!$A:$A),_xlfn.XMATCH($A$2,'Talnagögn | Numerical Data'!$1:$1))/INDEX('Talnagögn | Numerical Data'!$1:$1048576,_xlfn.XMATCH($A634,'Talnagögn | Numerical Data'!$A:$A),_xlfn.XMATCH($B$3,'Talnagögn | Numerical Data'!$1:$1))-1</f>
        <v>-0.29103781461520017</v>
      </c>
      <c r="AQ634" s="1005" cm="1">
        <f t="array" ref="AQ634">INDEX('Talnagögn | Numerical Data'!$1:$1048576,_xlfn.XMATCH($A634,'Talnagögn | Numerical Data'!$A:$A),_xlfn.XMATCH($A$2,'Talnagögn | Numerical Data'!$1:$1))-INDEX('Talnagögn | Numerical Data'!$1:$1048576,_xlfn.XMATCH($A634,'Talnagögn | Numerical Data'!$A:$A),_xlfn.XMATCH($B$2,'Talnagögn | Numerical Data'!$1:$1))</f>
        <v>28.724646109802421</v>
      </c>
      <c r="AR634" s="1005"/>
      <c r="AS634" s="292" cm="1">
        <f t="array" ref="AS634">INDEX('Talnagögn | Numerical Data'!$1:$1048576,_xlfn.XMATCH($A634,'Talnagögn | Numerical Data'!$A:$A),_xlfn.XMATCH($A$2,'Talnagögn | Numerical Data'!$1:$1))/INDEX('Talnagögn | Numerical Data'!$1:$1048576,_xlfn.XMATCH($A634,'Talnagögn | Numerical Data'!$A:$A),_xlfn.XMATCH($B$2,'Talnagögn | Numerical Data'!$1:$1))-1</f>
        <v>0.16648488346420076</v>
      </c>
      <c r="AT634" s="989" cm="1">
        <f t="array" ref="AT634">INDEX('Talnagögn | Numerical Data'!$1:$1048576,_xlfn.XMATCH($B634,'Talnagögn | Numerical Data'!$B:$B),_xlfn.XMATCH($B$6,'Talnagögn | Numerical Data'!$1:$1))-INDEX('Talnagögn | Numerical Data'!$1:$1048576,_xlfn.XMATCH($A634,'Talnagögn | Numerical Data'!$A:$A),_xlfn.XMATCH($B$2,'Talnagögn | Numerical Data'!$1:$1))</f>
        <v>-132.68229088145347</v>
      </c>
      <c r="AU634" s="989"/>
      <c r="AV634" s="292" cm="1">
        <f t="array" ref="AV634">INDEX('Talnagögn | Numerical Data'!$1:$1048576,_xlfn.XMATCH($B634,'Talnagögn | Numerical Data'!$B:$B),_xlfn.XMATCH($B$6,'Talnagögn | Numerical Data'!$1:$1))/INDEX('Talnagögn | Numerical Data'!$1:$1048576,_xlfn.XMATCH($A634,'Talnagögn | Numerical Data'!$A:$A),_xlfn.XMATCH($B$2,'Talnagögn | Numerical Data'!$1:$1))-1</f>
        <v>-0.76901193667356549</v>
      </c>
      <c r="AW634" s="989" cm="1">
        <f t="array" ref="AW634">INDEX('Talnagögn | Numerical Data'!$1:$1048576,_xlfn.XMATCH($B634,'Talnagögn | Numerical Data'!$B:$B),_xlfn.XMATCH($B$5,'Talnagögn | Numerical Data'!$1:$1))-INDEX('Talnagögn | Numerical Data'!$1:$1048576,_xlfn.XMATCH($A634,'Talnagögn | Numerical Data'!$A:$A),_xlfn.XMATCH($B$3,'Talnagögn | Numerical Data'!$1:$1))</f>
        <v>-167.61161162258591</v>
      </c>
      <c r="AX634" s="989"/>
      <c r="AY634" s="292" cm="1">
        <f t="array" ref="AY634">INDEX('Talnagögn | Numerical Data'!$1:$1048576,_xlfn.XMATCH($B634,'Talnagögn | Numerical Data'!$B:$B),_xlfn.XMATCH($B$5,'Talnagögn | Numerical Data'!$1:$1))/INDEX('Talnagögn | Numerical Data'!$1:$1048576,_xlfn.XMATCH($A634,'Talnagögn | Numerical Data'!$A:$A),_xlfn.XMATCH($B$3,'Talnagögn | Numerical Data'!$1:$1))-1</f>
        <v>-0.59042967611827057</v>
      </c>
      <c r="AZ634" s="989" cm="1">
        <f t="array" ref="AZ634">INDEX('Talnagögn | Numerical Data'!$1:$1048576,_xlfn.XMATCH($C634,'Talnagögn | Numerical Data'!$B:$B),_xlfn.XMATCH($B$6,'Talnagögn | Numerical Data'!$1:$1))-INDEX('Talnagögn | Numerical Data'!$1:$1048576,_xlfn.XMATCH($A634,'Talnagögn | Numerical Data'!$A:$A),_xlfn.XMATCH($B$2,'Talnagögn | Numerical Data'!$1:$1))</f>
        <v>-157.29028612547992</v>
      </c>
      <c r="BA634" s="989"/>
      <c r="BB634" s="292" cm="1">
        <f t="array" ref="BB634">INDEX('Talnagögn | Numerical Data'!$1:$1048576,_xlfn.XMATCH($C634,'Talnagögn | Numerical Data'!$B:$B),_xlfn.XMATCH($B$6,'Talnagögn | Numerical Data'!$1:$1))/INDEX('Talnagögn | Numerical Data'!$1:$1048576,_xlfn.XMATCH($A634,'Talnagögn | Numerical Data'!$A:$A),_xlfn.XMATCH($B$2,'Talnagögn | Numerical Data'!$1:$1))-1</f>
        <v>-0.91163716536493933</v>
      </c>
      <c r="BC634" s="989" cm="1">
        <f t="array" ref="BC634">INDEX('Talnagögn | Numerical Data'!$1:$1048576,_xlfn.XMATCH($C634,'Talnagögn | Numerical Data'!$B:$B),_xlfn.XMATCH($B$5,'Talnagögn | Numerical Data'!$1:$1))-INDEX('Talnagögn | Numerical Data'!$1:$1048576,_xlfn.XMATCH($A634,'Talnagögn | Numerical Data'!$A:$A),_xlfn.XMATCH($B$3,'Talnagögn | Numerical Data'!$1:$1))</f>
        <v>-178.50425011434734</v>
      </c>
      <c r="BD634" s="989"/>
      <c r="BE634" s="287" cm="1">
        <f t="array" ref="BE634">INDEX('Talnagögn | Numerical Data'!$1:$1048576,_xlfn.XMATCH($C634,'Talnagögn | Numerical Data'!$B:$B),_xlfn.XMATCH($B$5,'Talnagögn | Numerical Data'!$1:$1))/INDEX('Talnagögn | Numerical Data'!$1:$1048576,_xlfn.XMATCH($A634,'Talnagögn | Numerical Data'!$A:$A),_xlfn.XMATCH($B$3,'Talnagögn | Numerical Data'!$1:$1))-1</f>
        <v>-0.62880015030263481</v>
      </c>
    </row>
    <row r="635" spans="1:57" s="42" customFormat="1" ht="21" customHeight="1" x14ac:dyDescent="0.4">
      <c r="A635" s="128" t="s">
        <v>77</v>
      </c>
      <c r="B635" s="128" t="s">
        <v>412</v>
      </c>
      <c r="C635" s="128" t="s">
        <v>416</v>
      </c>
      <c r="D635" s="337" t="s">
        <v>48</v>
      </c>
      <c r="E635" s="314" t="str">
        <f>'Talnagögn | Numerical Data'!$D$284</f>
        <v>Jarðgerð</v>
      </c>
      <c r="F635" s="1127" cm="1">
        <f t="array" ref="F635">INDEX('Talnagögn | Numerical Data'!$1:$1048576,_xlfn.XMATCH($A635,'Talnagögn | Numerical Data'!$A:$A),_xlfn.XMATCH($A$2,'Talnagögn | Numerical Data'!$1:$1))</f>
        <v>3.0298550013473684</v>
      </c>
      <c r="G635" s="1128"/>
      <c r="H635" s="290">
        <f>$F$635/$F$638</f>
        <v>1.2993933159834917E-2</v>
      </c>
      <c r="I635" s="1041" cm="1">
        <f t="array" ref="I635">INDEX('Talnagögn | Numerical Data'!$1:$1048576,_xlfn.XMATCH($A635,'Talnagögn | Numerical Data'!$A:$A),_xlfn.XMATCH($A$2,'Talnagögn | Numerical Data'!$1:$1))-INDEX('Talnagögn | Numerical Data'!$1:$1048576,_xlfn.XMATCH($A635,'Talnagögn | Numerical Data'!$A:$A),_xlfn.XMATCH($B$4,'Talnagögn | Numerical Data'!$1:$1))</f>
        <v>0.35030657105263119</v>
      </c>
      <c r="J635" s="1042"/>
      <c r="K635" s="292" cm="1">
        <f t="array" ref="K635">INDEX('Talnagögn | Numerical Data'!$1:$1048576,_xlfn.XMATCH($A635,'Talnagögn | Numerical Data'!$A:$A),_xlfn.XMATCH($A$2,'Talnagögn | Numerical Data'!$1:$1))/INDEX('Talnagögn | Numerical Data'!$1:$1048576,_xlfn.XMATCH($A635,'Talnagögn | Numerical Data'!$A:$A),_xlfn.XMATCH($B$4,'Talnagögn | Numerical Data'!$1:$1))-1</f>
        <v>0.13073343519083136</v>
      </c>
      <c r="L635" s="1045" cm="1">
        <f t="array" ref="L635">INDEX('Talnagögn | Numerical Data'!$1:$1048576,_xlfn.XMATCH($A635,'Talnagögn | Numerical Data'!$A:$A),_xlfn.XMATCH($A$2,'Talnagögn | Numerical Data'!$1:$1))-INDEX('Talnagögn | Numerical Data'!$1:$1048576,_xlfn.XMATCH($A635,'Talnagögn | Numerical Data'!$A:$A),_xlfn.XMATCH($B$3,'Talnagögn | Numerical Data'!$1:$1))</f>
        <v>2.1518550013473683</v>
      </c>
      <c r="M635" s="1046"/>
      <c r="N635" s="292" cm="1">
        <f t="array" ref="N635">INDEX('Talnagögn | Numerical Data'!$1:$1048576,_xlfn.XMATCH($A635,'Talnagögn | Numerical Data'!$A:$A),_xlfn.XMATCH($A$2,'Talnagögn | Numerical Data'!$1:$1))/INDEX('Talnagögn | Numerical Data'!$1:$1048576,_xlfn.XMATCH($A635,'Talnagögn | Numerical Data'!$A:$A),_xlfn.XMATCH($B$3,'Talnagögn | Numerical Data'!$1:$1))-1</f>
        <v>2.4508599104184152</v>
      </c>
      <c r="O635" s="1045" cm="1">
        <f t="array" ref="O635">INDEX('Talnagögn | Numerical Data'!$1:$1048576,_xlfn.XMATCH($A635,'Talnagögn | Numerical Data'!$A:$A),_xlfn.XMATCH($A$2,'Talnagögn | Numerical Data'!$1:$1))-INDEX('Talnagögn | Numerical Data'!$1:$1048576,_xlfn.XMATCH($A635,'Talnagögn | Numerical Data'!$A:$A),_xlfn.XMATCH($B$2,'Talnagögn | Numerical Data'!$1:$1))</f>
        <v>3.0298550013473684</v>
      </c>
      <c r="P635" s="1046"/>
      <c r="Q635" s="287" t="str" cm="1">
        <f t="array" ref="Q635">IFERROR((INDEX('Talnagögn | Numerical Data'!$1:$1048576,_xlfn.XMATCH($A635,'Talnagögn | Numerical Data'!$A:$A),_xlfn.XMATCH($A$2,'Talnagögn | Numerical Data'!$1:$1))/INDEX('Talnagögn | Numerical Data'!$1:$1048576,_xlfn.XMATCH($A635,'Talnagögn | Numerical Data'!$A:$A),_xlfn.XMATCH($B$2,'Talnagögn | Numerical Data'!$1:$1))-1),"─")</f>
        <v>─</v>
      </c>
      <c r="R635" s="1127" cm="1">
        <f t="array" ref="R635">INDEX('Talnagögn | Numerical Data'!$1:$1048576,_xlfn.XMATCH($B635,'Talnagögn | Numerical Data'!$B:$B),_xlfn.XMATCH($B$6,'Talnagögn | Numerical Data'!$1:$1))-INDEX('Talnagögn | Numerical Data'!$1:$1048576,_xlfn.XMATCH($A635,'Talnagögn | Numerical Data'!$A:$A),_xlfn.XMATCH($B$2,'Talnagögn | Numerical Data'!$1:$1))</f>
        <v>2.6222931692622935</v>
      </c>
      <c r="S635" s="1128"/>
      <c r="T635" s="290" t="str" cm="1">
        <f t="array" ref="T635">IFERROR(INDEX('Talnagögn | Numerical Data'!$1:$1048576,_xlfn.XMATCH($B635,'Talnagögn | Numerical Data'!$B:$B),_xlfn.XMATCH($B$6,'Talnagögn | Numerical Data'!$1:$1))/INDEX('Talnagögn | Numerical Data'!$1:$1048576,_xlfn.XMATCH($A635,'Talnagögn | Numerical Data'!$A:$A),_xlfn.XMATCH($B$2,'Talnagögn | Numerical Data'!$1:$1))-1,"─")</f>
        <v>─</v>
      </c>
      <c r="U635" s="1045" cm="1">
        <f t="array" ref="U635">INDEX('Talnagögn | Numerical Data'!$1:$1048576,_xlfn.XMATCH($B635,'Talnagögn | Numerical Data'!$B:$B),_xlfn.XMATCH($B$5,'Talnagögn | Numerical Data'!$1:$1))-INDEX('Talnagögn | Numerical Data'!$1:$1048576,_xlfn.XMATCH($A635,'Talnagögn | Numerical Data'!$A:$A),_xlfn.XMATCH($B$3,'Talnagögn | Numerical Data'!$1:$1))</f>
        <v>1.7442931692622934</v>
      </c>
      <c r="V635" s="1046"/>
      <c r="W635" s="292" cm="1">
        <f t="array" ref="W635">INDEX('Talnagögn | Numerical Data'!$1:$1048576,_xlfn.XMATCH($B635,'Talnagögn | Numerical Data'!$B:$B),_xlfn.XMATCH($B$5,'Talnagögn | Numerical Data'!$1:$1))/INDEX('Talnagögn | Numerical Data'!$1:$1048576,_xlfn.XMATCH($A635,'Talnagögn | Numerical Data'!$A:$A),_xlfn.XMATCH($B$3,'Talnagögn | Numerical Data'!$1:$1))-1</f>
        <v>1.9866664797976008</v>
      </c>
      <c r="X635" s="1045" cm="1">
        <f t="array" ref="X635">INDEX('Talnagögn | Numerical Data'!$1:$1048576,_xlfn.XMATCH($C635,'Talnagögn | Numerical Data'!$B:$B),_xlfn.XMATCH($B$6,'Talnagögn | Numerical Data'!$1:$1))-INDEX('Talnagögn | Numerical Data'!$1:$1048576,_xlfn.XMATCH($A635,'Talnagögn | Numerical Data'!$A:$A),_xlfn.XMATCH($B$2,'Talnagögn | Numerical Data'!$1:$1))</f>
        <v>2.9262556847929226</v>
      </c>
      <c r="Y635" s="1046"/>
      <c r="Z635" s="292" t="str" cm="1">
        <f t="array" ref="Z635">IFERROR(INDEX('Talnagögn | Numerical Data'!$1:$1048576,_xlfn.XMATCH($C635,'Talnagögn | Numerical Data'!$B:$B),_xlfn.XMATCH($B$6,'Talnagögn | Numerical Data'!$1:$1))/INDEX('Talnagögn | Numerical Data'!$1:$1048576,_xlfn.XMATCH($A635,'Talnagögn | Numerical Data'!$A:$A),_xlfn.XMATCH($B$2,'Talnagögn | Numerical Data'!$1:$1))-1,"─")</f>
        <v>─</v>
      </c>
      <c r="AA635" s="1045" cm="1">
        <f t="array" ref="AA635">INDEX('Talnagögn | Numerical Data'!$1:$1048576,_xlfn.XMATCH($C635,'Talnagögn | Numerical Data'!$B:$B),_xlfn.XMATCH($B$5,'Talnagögn | Numerical Data'!$1:$1))-INDEX('Talnagögn | Numerical Data'!$1:$1048576,_xlfn.XMATCH($A635,'Talnagögn | Numerical Data'!$A:$A),_xlfn.XMATCH($B$3,'Talnagögn | Numerical Data'!$1:$1))</f>
        <v>2.0482556847929225</v>
      </c>
      <c r="AB635" s="1046"/>
      <c r="AC635" s="287" cm="1">
        <f t="array" ref="AC635">INDEX('Talnagögn | Numerical Data'!$1:$1048576,_xlfn.XMATCH($C635,'Talnagögn | Numerical Data'!$B:$B),_xlfn.XMATCH($B$5,'Talnagögn | Numerical Data'!$1:$1))/INDEX('Talnagögn | Numerical Data'!$1:$1048576,_xlfn.XMATCH($A635,'Talnagögn | Numerical Data'!$A:$A),_xlfn.XMATCH($B$3,'Talnagögn | Numerical Data'!$1:$1))-1</f>
        <v>2.3328652446388642</v>
      </c>
      <c r="AD635" s="634"/>
      <c r="AG635" s="314" t="str">
        <f>'Talnagögn | Numerical Data'!$E$284</f>
        <v>Biological Treatment of Solid Waste</v>
      </c>
      <c r="AH635" s="1127" cm="1">
        <f t="array" ref="AH635">INDEX('Talnagögn | Numerical Data'!$1:$1048576,_xlfn.XMATCH($A635,'Talnagögn | Numerical Data'!$A:$A),_xlfn.XMATCH($A$2,'Talnagögn | Numerical Data'!$1:$1))</f>
        <v>3.0298550013473684</v>
      </c>
      <c r="AI635" s="1128"/>
      <c r="AJ635" s="290">
        <f>$F$635/$F$638</f>
        <v>1.2993933159834917E-2</v>
      </c>
      <c r="AK635" s="1041" cm="1">
        <f t="array" ref="AK635">INDEX('Talnagögn | Numerical Data'!$1:$1048576,_xlfn.XMATCH($A635,'Talnagögn | Numerical Data'!$A:$A),_xlfn.XMATCH($A$2,'Talnagögn | Numerical Data'!$1:$1))-INDEX('Talnagögn | Numerical Data'!$1:$1048576,_xlfn.XMATCH($A635,'Talnagögn | Numerical Data'!$A:$A),_xlfn.XMATCH($B$4,'Talnagögn | Numerical Data'!$1:$1))</f>
        <v>0.35030657105263119</v>
      </c>
      <c r="AL635" s="1042"/>
      <c r="AM635" s="292" cm="1">
        <f t="array" ref="AM635">INDEX('Talnagögn | Numerical Data'!$1:$1048576,_xlfn.XMATCH($A635,'Talnagögn | Numerical Data'!$A:$A),_xlfn.XMATCH($A$2,'Talnagögn | Numerical Data'!$1:$1))/INDEX('Talnagögn | Numerical Data'!$1:$1048576,_xlfn.XMATCH($A635,'Talnagögn | Numerical Data'!$A:$A),_xlfn.XMATCH($B$4,'Talnagögn | Numerical Data'!$1:$1))-1</f>
        <v>0.13073343519083136</v>
      </c>
      <c r="AN635" s="1045" cm="1">
        <f t="array" ref="AN635">INDEX('Talnagögn | Numerical Data'!$1:$1048576,_xlfn.XMATCH($A635,'Talnagögn | Numerical Data'!$A:$A),_xlfn.XMATCH($A$2,'Talnagögn | Numerical Data'!$1:$1))-INDEX('Talnagögn | Numerical Data'!$1:$1048576,_xlfn.XMATCH($A635,'Talnagögn | Numerical Data'!$A:$A),_xlfn.XMATCH($B$3,'Talnagögn | Numerical Data'!$1:$1))</f>
        <v>2.1518550013473683</v>
      </c>
      <c r="AO635" s="1046"/>
      <c r="AP635" s="292" cm="1">
        <f t="array" ref="AP635">INDEX('Talnagögn | Numerical Data'!$1:$1048576,_xlfn.XMATCH($A635,'Talnagögn | Numerical Data'!$A:$A),_xlfn.XMATCH($A$2,'Talnagögn | Numerical Data'!$1:$1))/INDEX('Talnagögn | Numerical Data'!$1:$1048576,_xlfn.XMATCH($A635,'Talnagögn | Numerical Data'!$A:$A),_xlfn.XMATCH($B$3,'Talnagögn | Numerical Data'!$1:$1))-1</f>
        <v>2.4508599104184152</v>
      </c>
      <c r="AQ635" s="1045" cm="1">
        <f t="array" ref="AQ635">INDEX('Talnagögn | Numerical Data'!$1:$1048576,_xlfn.XMATCH($A635,'Talnagögn | Numerical Data'!$A:$A),_xlfn.XMATCH($A$2,'Talnagögn | Numerical Data'!$1:$1))-INDEX('Talnagögn | Numerical Data'!$1:$1048576,_xlfn.XMATCH($A635,'Talnagögn | Numerical Data'!$A:$A),_xlfn.XMATCH($B$2,'Talnagögn | Numerical Data'!$1:$1))</f>
        <v>3.0298550013473684</v>
      </c>
      <c r="AR635" s="1046"/>
      <c r="AS635" s="287" t="str" cm="1">
        <f t="array" ref="AS635">IFERROR((INDEX('Talnagögn | Numerical Data'!$1:$1048576,_xlfn.XMATCH($A635,'Talnagögn | Numerical Data'!$A:$A),_xlfn.XMATCH($A$2,'Talnagögn | Numerical Data'!$1:$1))/INDEX('Talnagögn | Numerical Data'!$1:$1048576,_xlfn.XMATCH($A635,'Talnagögn | Numerical Data'!$A:$A),_xlfn.XMATCH($B$2,'Talnagögn | Numerical Data'!$1:$1))-1),"─")</f>
        <v>─</v>
      </c>
      <c r="AT635" s="1127" cm="1">
        <f t="array" ref="AT635">INDEX('Talnagögn | Numerical Data'!$1:$1048576,_xlfn.XMATCH($B635,'Talnagögn | Numerical Data'!$B:$B),_xlfn.XMATCH($B$6,'Talnagögn | Numerical Data'!$1:$1))-INDEX('Talnagögn | Numerical Data'!$1:$1048576,_xlfn.XMATCH($A635,'Talnagögn | Numerical Data'!$A:$A),_xlfn.XMATCH($B$2,'Talnagögn | Numerical Data'!$1:$1))</f>
        <v>2.6222931692622935</v>
      </c>
      <c r="AU635" s="1128"/>
      <c r="AV635" s="290" t="str" cm="1">
        <f t="array" ref="AV635">IFERROR(INDEX('Talnagögn | Numerical Data'!$1:$1048576,_xlfn.XMATCH($B635,'Talnagögn | Numerical Data'!$B:$B),_xlfn.XMATCH($B$6,'Talnagögn | Numerical Data'!$1:$1))/INDEX('Talnagögn | Numerical Data'!$1:$1048576,_xlfn.XMATCH($A635,'Talnagögn | Numerical Data'!$A:$A),_xlfn.XMATCH($B$2,'Talnagögn | Numerical Data'!$1:$1))-1,"─")</f>
        <v>─</v>
      </c>
      <c r="AW635" s="1045" cm="1">
        <f t="array" ref="AW635">INDEX('Talnagögn | Numerical Data'!$1:$1048576,_xlfn.XMATCH($B635,'Talnagögn | Numerical Data'!$B:$B),_xlfn.XMATCH($B$5,'Talnagögn | Numerical Data'!$1:$1))-INDEX('Talnagögn | Numerical Data'!$1:$1048576,_xlfn.XMATCH($A635,'Talnagögn | Numerical Data'!$A:$A),_xlfn.XMATCH($B$3,'Talnagögn | Numerical Data'!$1:$1))</f>
        <v>1.7442931692622934</v>
      </c>
      <c r="AX635" s="1046"/>
      <c r="AY635" s="292" cm="1">
        <f t="array" ref="AY635">INDEX('Talnagögn | Numerical Data'!$1:$1048576,_xlfn.XMATCH($B635,'Talnagögn | Numerical Data'!$B:$B),_xlfn.XMATCH($B$5,'Talnagögn | Numerical Data'!$1:$1))/INDEX('Talnagögn | Numerical Data'!$1:$1048576,_xlfn.XMATCH($A635,'Talnagögn | Numerical Data'!$A:$A),_xlfn.XMATCH($B$3,'Talnagögn | Numerical Data'!$1:$1))-1</f>
        <v>1.9866664797976008</v>
      </c>
      <c r="AZ635" s="1045" cm="1">
        <f t="array" ref="AZ635">INDEX('Talnagögn | Numerical Data'!$1:$1048576,_xlfn.XMATCH($C635,'Talnagögn | Numerical Data'!$B:$B),_xlfn.XMATCH($B$6,'Talnagögn | Numerical Data'!$1:$1))-INDEX('Talnagögn | Numerical Data'!$1:$1048576,_xlfn.XMATCH($A635,'Talnagögn | Numerical Data'!$A:$A),_xlfn.XMATCH($B$2,'Talnagögn | Numerical Data'!$1:$1))</f>
        <v>2.9262556847929226</v>
      </c>
      <c r="BA635" s="1046"/>
      <c r="BB635" s="292" t="str" cm="1">
        <f t="array" ref="BB635">IFERROR(INDEX('Talnagögn | Numerical Data'!$1:$1048576,_xlfn.XMATCH($C635,'Talnagögn | Numerical Data'!$B:$B),_xlfn.XMATCH($B$6,'Talnagögn | Numerical Data'!$1:$1))/INDEX('Talnagögn | Numerical Data'!$1:$1048576,_xlfn.XMATCH($A635,'Talnagögn | Numerical Data'!$A:$A),_xlfn.XMATCH($B$2,'Talnagögn | Numerical Data'!$1:$1))-1,"─")</f>
        <v>─</v>
      </c>
      <c r="BC635" s="1045" cm="1">
        <f t="array" ref="BC635">INDEX('Talnagögn | Numerical Data'!$1:$1048576,_xlfn.XMATCH($C635,'Talnagögn | Numerical Data'!$B:$B),_xlfn.XMATCH($B$5,'Talnagögn | Numerical Data'!$1:$1))-INDEX('Talnagögn | Numerical Data'!$1:$1048576,_xlfn.XMATCH($A635,'Talnagögn | Numerical Data'!$A:$A),_xlfn.XMATCH($B$3,'Talnagögn | Numerical Data'!$1:$1))</f>
        <v>2.0482556847929225</v>
      </c>
      <c r="BD635" s="1046"/>
      <c r="BE635" s="287" cm="1">
        <f t="array" ref="BE635">INDEX('Talnagögn | Numerical Data'!$1:$1048576,_xlfn.XMATCH($C635,'Talnagögn | Numerical Data'!$B:$B),_xlfn.XMATCH($B$5,'Talnagögn | Numerical Data'!$1:$1))/INDEX('Talnagögn | Numerical Data'!$1:$1048576,_xlfn.XMATCH($A635,'Talnagögn | Numerical Data'!$A:$A),_xlfn.XMATCH($B$3,'Talnagögn | Numerical Data'!$1:$1))-1</f>
        <v>2.3328652446388642</v>
      </c>
    </row>
    <row r="636" spans="1:57" s="42" customFormat="1" ht="21" customHeight="1" x14ac:dyDescent="0.4">
      <c r="A636" s="128" t="s">
        <v>78</v>
      </c>
      <c r="B636" s="128" t="s">
        <v>413</v>
      </c>
      <c r="C636" s="128" t="s">
        <v>417</v>
      </c>
      <c r="D636" s="337" t="s">
        <v>48</v>
      </c>
      <c r="E636" s="314" t="str">
        <f>'Talnagögn | Numerical Data'!$D$285</f>
        <v>Brennsla og opinn bruni</v>
      </c>
      <c r="F636" s="1127" cm="1">
        <f t="array" ref="F636">INDEX('Talnagögn | Numerical Data'!$1:$1048576,_xlfn.XMATCH($A636,'Talnagögn | Numerical Data'!$A:$A),_xlfn.XMATCH($A$2,'Talnagögn | Numerical Data'!$1:$1))</f>
        <v>6.8078014722938942</v>
      </c>
      <c r="G636" s="1128"/>
      <c r="H636" s="290">
        <f>$F$636/$F$638</f>
        <v>2.9196155346402592E-2</v>
      </c>
      <c r="I636" s="1041" cm="1">
        <f t="array" ref="I636">INDEX('Talnagögn | Numerical Data'!$1:$1048576,_xlfn.XMATCH($A636,'Talnagögn | Numerical Data'!$A:$A),_xlfn.XMATCH($A$2,'Talnagögn | Numerical Data'!$1:$1))-INDEX('Talnagögn | Numerical Data'!$1:$1048576,_xlfn.XMATCH($A636,'Talnagögn | Numerical Data'!$A:$A),_xlfn.XMATCH($B$4,'Talnagögn | Numerical Data'!$1:$1))</f>
        <v>-0.34123464985658636</v>
      </c>
      <c r="J636" s="1042"/>
      <c r="K636" s="290" cm="1">
        <f t="array" ref="K636">INDEX('Talnagögn | Numerical Data'!$1:$1048576,_xlfn.XMATCH($A636,'Talnagögn | Numerical Data'!$A:$A),_xlfn.XMATCH($A$2,'Talnagögn | Numerical Data'!$1:$1))/INDEX('Talnagögn | Numerical Data'!$1:$1048576,_xlfn.XMATCH($A636,'Talnagögn | Numerical Data'!$A:$A),_xlfn.XMATCH($B$4,'Talnagögn | Numerical Data'!$1:$1))-1</f>
        <v>-4.7731560454605804E-2</v>
      </c>
      <c r="L636" s="1045" cm="1">
        <f t="array" ref="L636">INDEX('Talnagögn | Numerical Data'!$1:$1048576,_xlfn.XMATCH($A636,'Talnagögn | Numerical Data'!$A:$A),_xlfn.XMATCH($A$2,'Talnagögn | Numerical Data'!$1:$1))-INDEX('Talnagögn | Numerical Data'!$1:$1048576,_xlfn.XMATCH($A636,'Talnagögn | Numerical Data'!$A:$A),_xlfn.XMATCH($B$3,'Talnagögn | Numerical Data'!$1:$1))</f>
        <v>1.2504669252699046</v>
      </c>
      <c r="M636" s="1046"/>
      <c r="N636" s="292" cm="1">
        <f t="array" ref="N636">INDEX('Talnagögn | Numerical Data'!$1:$1048576,_xlfn.XMATCH($A636,'Talnagögn | Numerical Data'!$A:$A),_xlfn.XMATCH($A$2,'Talnagögn | Numerical Data'!$1:$1))/INDEX('Talnagögn | Numerical Data'!$1:$1048576,_xlfn.XMATCH($A636,'Talnagögn | Numerical Data'!$A:$A),_xlfn.XMATCH($B$3,'Talnagögn | Numerical Data'!$1:$1))-1</f>
        <v>0.22501199355355395</v>
      </c>
      <c r="O636" s="1045" cm="1">
        <f t="array" ref="O636">INDEX('Talnagögn | Numerical Data'!$1:$1048576,_xlfn.XMATCH($A636,'Talnagögn | Numerical Data'!$A:$A),_xlfn.XMATCH($A$2,'Talnagögn | Numerical Data'!$1:$1))-INDEX('Talnagögn | Numerical Data'!$1:$1048576,_xlfn.XMATCH($A636,'Talnagögn | Numerical Data'!$A:$A),_xlfn.XMATCH($B$2,'Talnagögn | Numerical Data'!$1:$1))</f>
        <v>-8.792251492051621</v>
      </c>
      <c r="P636" s="1046"/>
      <c r="Q636" s="287" cm="1">
        <f t="array" ref="Q636">INDEX('Talnagögn | Numerical Data'!$1:$1048576,_xlfn.XMATCH($A636,'Talnagögn | Numerical Data'!$A:$A),_xlfn.XMATCH($A$2,'Talnagögn | Numerical Data'!$1:$1))/INDEX('Talnagögn | Numerical Data'!$1:$1048576,_xlfn.XMATCH($A636,'Talnagögn | Numerical Data'!$A:$A),_xlfn.XMATCH($B$2,'Talnagögn | Numerical Data'!$1:$1))-1</f>
        <v>-0.56360395135494923</v>
      </c>
      <c r="R636" s="1127" cm="1">
        <f t="array" ref="R636">INDEX('Talnagögn | Numerical Data'!$1:$1048576,_xlfn.XMATCH($B636,'Talnagögn | Numerical Data'!$B:$B),_xlfn.XMATCH($B$6,'Talnagögn | Numerical Data'!$1:$1))-INDEX('Talnagögn | Numerical Data'!$1:$1048576,_xlfn.XMATCH($A636,'Talnagögn | Numerical Data'!$A:$A),_xlfn.XMATCH($B$2,'Talnagögn | Numerical Data'!$1:$1))</f>
        <v>-8.4360997586613351</v>
      </c>
      <c r="S636" s="1128"/>
      <c r="T636" s="292" cm="1">
        <f t="array" ref="T636">INDEX('Talnagögn | Numerical Data'!$1:$1048576,_xlfn.XMATCH($B636,'Talnagögn | Numerical Data'!$B:$B),_xlfn.XMATCH($B$6,'Talnagögn | Numerical Data'!$1:$1))/INDEX('Talnagögn | Numerical Data'!$1:$1048576,_xlfn.XMATCH($A636,'Talnagögn | Numerical Data'!$A:$A),_xlfn.XMATCH($B$2,'Talnagögn | Numerical Data'!$1:$1))-1</f>
        <v>-0.54077378954689104</v>
      </c>
      <c r="U636" s="1045" cm="1">
        <f t="array" ref="U636">INDEX('Talnagögn | Numerical Data'!$1:$1048576,_xlfn.XMATCH($B636,'Talnagögn | Numerical Data'!$B:$B),_xlfn.XMATCH($B$5,'Talnagögn | Numerical Data'!$1:$1))-INDEX('Talnagögn | Numerical Data'!$1:$1048576,_xlfn.XMATCH($A636,'Talnagögn | Numerical Data'!$A:$A),_xlfn.XMATCH($B$3,'Talnagögn | Numerical Data'!$1:$1))</f>
        <v>1.6066186586601905</v>
      </c>
      <c r="V636" s="1046"/>
      <c r="W636" s="292" cm="1">
        <f t="array" ref="W636">INDEX('Talnagögn | Numerical Data'!$1:$1048576,_xlfn.XMATCH($B636,'Talnagögn | Numerical Data'!$B:$B),_xlfn.XMATCH($B$5,'Talnagögn | Numerical Data'!$1:$1))/INDEX('Talnagögn | Numerical Data'!$1:$1048576,_xlfn.XMATCH($A636,'Talnagögn | Numerical Data'!$A:$A),_xlfn.XMATCH($B$3,'Talnagögn | Numerical Data'!$1:$1))-1</f>
        <v>0.28909878379025278</v>
      </c>
      <c r="X636" s="1045" cm="1">
        <f t="array" ref="X636">INDEX('Talnagögn | Numerical Data'!$1:$1048576,_xlfn.XMATCH($C636,'Talnagögn | Numerical Data'!$B:$B),_xlfn.XMATCH($B$6,'Talnagögn | Numerical Data'!$1:$1))-INDEX('Talnagögn | Numerical Data'!$1:$1048576,_xlfn.XMATCH($A636,'Talnagögn | Numerical Data'!$A:$A),_xlfn.XMATCH($B$2,'Talnagögn | Numerical Data'!$1:$1))</f>
        <v>-1.2811541838130385</v>
      </c>
      <c r="Y636" s="1046"/>
      <c r="Z636" s="290" cm="1">
        <f t="array" ref="Z636">INDEX('Talnagögn | Numerical Data'!$1:$1048576,_xlfn.XMATCH($C636,'Talnagögn | Numerical Data'!$B:$B),_xlfn.XMATCH($B$6,'Talnagögn | Numerical Data'!$1:$1))/INDEX('Talnagögn | Numerical Data'!$1:$1048576,_xlfn.XMATCH($A636,'Talnagögn | Numerical Data'!$A:$A),_xlfn.XMATCH($B$2,'Talnagögn | Numerical Data'!$1:$1))-1</f>
        <v>-8.2124989366456846E-2</v>
      </c>
      <c r="AA636" s="1045" cm="1">
        <f t="array" ref="AA636">INDEX('Talnagögn | Numerical Data'!$1:$1048576,_xlfn.XMATCH($C636,'Talnagögn | Numerical Data'!$B:$B),_xlfn.XMATCH($B$5,'Talnagögn | Numerical Data'!$1:$1))-INDEX('Talnagögn | Numerical Data'!$1:$1048576,_xlfn.XMATCH($A636,'Talnagögn | Numerical Data'!$A:$A),_xlfn.XMATCH($B$3,'Talnagögn | Numerical Data'!$1:$1))</f>
        <v>8.7616264077640071</v>
      </c>
      <c r="AB636" s="1046"/>
      <c r="AC636" s="287" cm="1">
        <f t="array" ref="AC636">INDEX('Talnagögn | Numerical Data'!$1:$1048576,_xlfn.XMATCH($C636,'Talnagögn | Numerical Data'!$B:$B),_xlfn.XMATCH($B$5,'Talnagögn | Numerical Data'!$1:$1))/INDEX('Talnagögn | Numerical Data'!$1:$1048576,_xlfn.XMATCH($A636,'Talnagögn | Numerical Data'!$A:$A),_xlfn.XMATCH($B$3,'Talnagögn | Numerical Data'!$1:$1))-1</f>
        <v>1.5765879008410515</v>
      </c>
      <c r="AD636" s="634"/>
      <c r="AG636" s="314" t="str">
        <f>'Talnagögn | Numerical Data'!$E$285</f>
        <v>Incineration and Open Burning</v>
      </c>
      <c r="AH636" s="1127" cm="1">
        <f t="array" ref="AH636">INDEX('Talnagögn | Numerical Data'!$1:$1048576,_xlfn.XMATCH($A636,'Talnagögn | Numerical Data'!$A:$A),_xlfn.XMATCH($A$2,'Talnagögn | Numerical Data'!$1:$1))</f>
        <v>6.8078014722938942</v>
      </c>
      <c r="AI636" s="1128"/>
      <c r="AJ636" s="290">
        <f>$F$636/$F$638</f>
        <v>2.9196155346402592E-2</v>
      </c>
      <c r="AK636" s="1041" cm="1">
        <f t="array" ref="AK636">INDEX('Talnagögn | Numerical Data'!$1:$1048576,_xlfn.XMATCH($A636,'Talnagögn | Numerical Data'!$A:$A),_xlfn.XMATCH($A$2,'Talnagögn | Numerical Data'!$1:$1))-INDEX('Talnagögn | Numerical Data'!$1:$1048576,_xlfn.XMATCH($A636,'Talnagögn | Numerical Data'!$A:$A),_xlfn.XMATCH($B$4,'Talnagögn | Numerical Data'!$1:$1))</f>
        <v>-0.34123464985658636</v>
      </c>
      <c r="AL636" s="1042"/>
      <c r="AM636" s="290" cm="1">
        <f t="array" ref="AM636">INDEX('Talnagögn | Numerical Data'!$1:$1048576,_xlfn.XMATCH($A636,'Talnagögn | Numerical Data'!$A:$A),_xlfn.XMATCH($A$2,'Talnagögn | Numerical Data'!$1:$1))/INDEX('Talnagögn | Numerical Data'!$1:$1048576,_xlfn.XMATCH($A636,'Talnagögn | Numerical Data'!$A:$A),_xlfn.XMATCH($B$4,'Talnagögn | Numerical Data'!$1:$1))-1</f>
        <v>-4.7731560454605804E-2</v>
      </c>
      <c r="AN636" s="1045" cm="1">
        <f t="array" ref="AN636">INDEX('Talnagögn | Numerical Data'!$1:$1048576,_xlfn.XMATCH($A636,'Talnagögn | Numerical Data'!$A:$A),_xlfn.XMATCH($A$2,'Talnagögn | Numerical Data'!$1:$1))-INDEX('Talnagögn | Numerical Data'!$1:$1048576,_xlfn.XMATCH($A636,'Talnagögn | Numerical Data'!$A:$A),_xlfn.XMATCH($B$3,'Talnagögn | Numerical Data'!$1:$1))</f>
        <v>1.2504669252699046</v>
      </c>
      <c r="AO636" s="1046"/>
      <c r="AP636" s="292" cm="1">
        <f t="array" ref="AP636">INDEX('Talnagögn | Numerical Data'!$1:$1048576,_xlfn.XMATCH($A636,'Talnagögn | Numerical Data'!$A:$A),_xlfn.XMATCH($A$2,'Talnagögn | Numerical Data'!$1:$1))/INDEX('Talnagögn | Numerical Data'!$1:$1048576,_xlfn.XMATCH($A636,'Talnagögn | Numerical Data'!$A:$A),_xlfn.XMATCH($B$3,'Talnagögn | Numerical Data'!$1:$1))-1</f>
        <v>0.22501199355355395</v>
      </c>
      <c r="AQ636" s="1045" cm="1">
        <f t="array" ref="AQ636">INDEX('Talnagögn | Numerical Data'!$1:$1048576,_xlfn.XMATCH($A636,'Talnagögn | Numerical Data'!$A:$A),_xlfn.XMATCH($A$2,'Talnagögn | Numerical Data'!$1:$1))-INDEX('Talnagögn | Numerical Data'!$1:$1048576,_xlfn.XMATCH($A636,'Talnagögn | Numerical Data'!$A:$A),_xlfn.XMATCH($B$2,'Talnagögn | Numerical Data'!$1:$1))</f>
        <v>-8.792251492051621</v>
      </c>
      <c r="AR636" s="1046"/>
      <c r="AS636" s="287" cm="1">
        <f t="array" ref="AS636">INDEX('Talnagögn | Numerical Data'!$1:$1048576,_xlfn.XMATCH($A636,'Talnagögn | Numerical Data'!$A:$A),_xlfn.XMATCH($A$2,'Talnagögn | Numerical Data'!$1:$1))/INDEX('Talnagögn | Numerical Data'!$1:$1048576,_xlfn.XMATCH($A636,'Talnagögn | Numerical Data'!$A:$A),_xlfn.XMATCH($B$2,'Talnagögn | Numerical Data'!$1:$1))-1</f>
        <v>-0.56360395135494923</v>
      </c>
      <c r="AT636" s="1127" cm="1">
        <f t="array" ref="AT636">INDEX('Talnagögn | Numerical Data'!$1:$1048576,_xlfn.XMATCH($B636,'Talnagögn | Numerical Data'!$B:$B),_xlfn.XMATCH($B$6,'Talnagögn | Numerical Data'!$1:$1))-INDEX('Talnagögn | Numerical Data'!$1:$1048576,_xlfn.XMATCH($A636,'Talnagögn | Numerical Data'!$A:$A),_xlfn.XMATCH($B$2,'Talnagögn | Numerical Data'!$1:$1))</f>
        <v>-8.4360997586613351</v>
      </c>
      <c r="AU636" s="1128"/>
      <c r="AV636" s="292" cm="1">
        <f t="array" ref="AV636">INDEX('Talnagögn | Numerical Data'!$1:$1048576,_xlfn.XMATCH($B636,'Talnagögn | Numerical Data'!$B:$B),_xlfn.XMATCH($B$6,'Talnagögn | Numerical Data'!$1:$1))/INDEX('Talnagögn | Numerical Data'!$1:$1048576,_xlfn.XMATCH($A636,'Talnagögn | Numerical Data'!$A:$A),_xlfn.XMATCH($B$2,'Talnagögn | Numerical Data'!$1:$1))-1</f>
        <v>-0.54077378954689104</v>
      </c>
      <c r="AW636" s="1045" cm="1">
        <f t="array" ref="AW636">INDEX('Talnagögn | Numerical Data'!$1:$1048576,_xlfn.XMATCH($B636,'Talnagögn | Numerical Data'!$B:$B),_xlfn.XMATCH($B$5,'Talnagögn | Numerical Data'!$1:$1))-INDEX('Talnagögn | Numerical Data'!$1:$1048576,_xlfn.XMATCH($A636,'Talnagögn | Numerical Data'!$A:$A),_xlfn.XMATCH($B$3,'Talnagögn | Numerical Data'!$1:$1))</f>
        <v>1.6066186586601905</v>
      </c>
      <c r="AX636" s="1046"/>
      <c r="AY636" s="292" cm="1">
        <f t="array" ref="AY636">INDEX('Talnagögn | Numerical Data'!$1:$1048576,_xlfn.XMATCH($B636,'Talnagögn | Numerical Data'!$B:$B),_xlfn.XMATCH($B$5,'Talnagögn | Numerical Data'!$1:$1))/INDEX('Talnagögn | Numerical Data'!$1:$1048576,_xlfn.XMATCH($A636,'Talnagögn | Numerical Data'!$A:$A),_xlfn.XMATCH($B$3,'Talnagögn | Numerical Data'!$1:$1))-1</f>
        <v>0.28909878379025278</v>
      </c>
      <c r="AZ636" s="1045" cm="1">
        <f t="array" ref="AZ636">INDEX('Talnagögn | Numerical Data'!$1:$1048576,_xlfn.XMATCH($C636,'Talnagögn | Numerical Data'!$B:$B),_xlfn.XMATCH($B$6,'Talnagögn | Numerical Data'!$1:$1))-INDEX('Talnagögn | Numerical Data'!$1:$1048576,_xlfn.XMATCH($A636,'Talnagögn | Numerical Data'!$A:$A),_xlfn.XMATCH($B$2,'Talnagögn | Numerical Data'!$1:$1))</f>
        <v>-1.2811541838130385</v>
      </c>
      <c r="BA636" s="1046"/>
      <c r="BB636" s="290" cm="1">
        <f t="array" ref="BB636">INDEX('Talnagögn | Numerical Data'!$1:$1048576,_xlfn.XMATCH($C636,'Talnagögn | Numerical Data'!$B:$B),_xlfn.XMATCH($B$6,'Talnagögn | Numerical Data'!$1:$1))/INDEX('Talnagögn | Numerical Data'!$1:$1048576,_xlfn.XMATCH($A636,'Talnagögn | Numerical Data'!$A:$A),_xlfn.XMATCH($B$2,'Talnagögn | Numerical Data'!$1:$1))-1</f>
        <v>-8.2124989366456846E-2</v>
      </c>
      <c r="BC636" s="1045" cm="1">
        <f t="array" ref="BC636">INDEX('Talnagögn | Numerical Data'!$1:$1048576,_xlfn.XMATCH($C636,'Talnagögn | Numerical Data'!$B:$B),_xlfn.XMATCH($B$5,'Talnagögn | Numerical Data'!$1:$1))-INDEX('Talnagögn | Numerical Data'!$1:$1048576,_xlfn.XMATCH($A636,'Talnagögn | Numerical Data'!$A:$A),_xlfn.XMATCH($B$3,'Talnagögn | Numerical Data'!$1:$1))</f>
        <v>8.7616264077640071</v>
      </c>
      <c r="BD636" s="1046"/>
      <c r="BE636" s="287" cm="1">
        <f t="array" ref="BE636">INDEX('Talnagögn | Numerical Data'!$1:$1048576,_xlfn.XMATCH($C636,'Talnagögn | Numerical Data'!$B:$B),_xlfn.XMATCH($B$5,'Talnagögn | Numerical Data'!$1:$1))/INDEX('Talnagögn | Numerical Data'!$1:$1048576,_xlfn.XMATCH($A636,'Talnagögn | Numerical Data'!$A:$A),_xlfn.XMATCH($B$3,'Talnagögn | Numerical Data'!$1:$1))-1</f>
        <v>1.5765879008410515</v>
      </c>
    </row>
    <row r="637" spans="1:57" s="42" customFormat="1" ht="21" customHeight="1" x14ac:dyDescent="0.4">
      <c r="A637" s="128" t="s">
        <v>79</v>
      </c>
      <c r="B637" s="128" t="s">
        <v>414</v>
      </c>
      <c r="C637" s="128" t="s">
        <v>418</v>
      </c>
      <c r="D637" s="337" t="s">
        <v>48</v>
      </c>
      <c r="E637" s="401" t="str">
        <f>'Talnagögn | Numerical Data'!$D$286</f>
        <v>Meðhöndlun skólps</v>
      </c>
      <c r="F637" s="1121" cm="1">
        <f t="array" ref="F637">INDEX('Talnagögn | Numerical Data'!$1:$1048576,_xlfn.XMATCH($A637,'Talnagögn | Numerical Data'!$A:$A),_xlfn.XMATCH($A$2,'Talnagögn | Numerical Data'!$1:$1))</f>
        <v>22.076223064578009</v>
      </c>
      <c r="G637" s="1122"/>
      <c r="H637" s="317">
        <f>$F$637/$F$638</f>
        <v>9.4676797006842936E-2</v>
      </c>
      <c r="I637" s="1096" cm="1">
        <f t="array" ref="I637">INDEX('Talnagögn | Numerical Data'!$1:$1048576,_xlfn.XMATCH($A637,'Talnagögn | Numerical Data'!$A:$A),_xlfn.XMATCH($A$2,'Talnagögn | Numerical Data'!$1:$1))-INDEX('Talnagögn | Numerical Data'!$1:$1048576,_xlfn.XMATCH($A637,'Talnagögn | Numerical Data'!$A:$A),_xlfn.XMATCH($B$4,'Talnagögn | Numerical Data'!$1:$1))</f>
        <v>0.1161405182497468</v>
      </c>
      <c r="J637" s="1097"/>
      <c r="K637" s="328" cm="1">
        <f t="array" ref="K637">INDEX('Talnagögn | Numerical Data'!$1:$1048576,_xlfn.XMATCH($A637,'Talnagögn | Numerical Data'!$A:$A),_xlfn.XMATCH($A$2,'Talnagögn | Numerical Data'!$1:$1))/INDEX('Talnagögn | Numerical Data'!$1:$1048576,_xlfn.XMATCH($A637,'Talnagögn | Numerical Data'!$A:$A),_xlfn.XMATCH($B$4,'Talnagögn | Numerical Data'!$1:$1))-1</f>
        <v>5.2887104592949097E-3</v>
      </c>
      <c r="L637" s="1071" cm="1">
        <f t="array" ref="L637">INDEX('Talnagögn | Numerical Data'!$1:$1048576,_xlfn.XMATCH($A637,'Talnagögn | Numerical Data'!$A:$A),_xlfn.XMATCH($A$2,'Talnagögn | Numerical Data'!$1:$1))-INDEX('Talnagögn | Numerical Data'!$1:$1048576,_xlfn.XMATCH($A637,'Talnagögn | Numerical Data'!$A:$A),_xlfn.XMATCH($B$3,'Talnagögn | Numerical Data'!$1:$1))</f>
        <v>2.9372082946314251</v>
      </c>
      <c r="M637" s="1072"/>
      <c r="N637" s="362" cm="1">
        <f t="array" ref="N637">INDEX('Talnagögn | Numerical Data'!$1:$1048576,_xlfn.XMATCH($A637,'Talnagögn | Numerical Data'!$A:$A),_xlfn.XMATCH($A$2,'Talnagögn | Numerical Data'!$1:$1))/INDEX('Talnagögn | Numerical Data'!$1:$1048576,_xlfn.XMATCH($A637,'Talnagögn | Numerical Data'!$A:$A),_xlfn.XMATCH($B$3,'Talnagögn | Numerical Data'!$1:$1))-1</f>
        <v>0.15346705825441109</v>
      </c>
      <c r="O637" s="1071" cm="1">
        <f t="array" ref="O637">INDEX('Talnagögn | Numerical Data'!$1:$1048576,_xlfn.XMATCH($A637,'Talnagögn | Numerical Data'!$A:$A),_xlfn.XMATCH($A$2,'Talnagögn | Numerical Data'!$1:$1))-INDEX('Talnagögn | Numerical Data'!$1:$1048576,_xlfn.XMATCH($A637,'Talnagögn | Numerical Data'!$A:$A),_xlfn.XMATCH($B$2,'Talnagögn | Numerical Data'!$1:$1))</f>
        <v>2.7312022854777815</v>
      </c>
      <c r="P637" s="1072"/>
      <c r="Q637" s="363" cm="1">
        <f t="array" ref="Q637">INDEX('Talnagögn | Numerical Data'!$1:$1048576,_xlfn.XMATCH($A637,'Talnagögn | Numerical Data'!$A:$A),_xlfn.XMATCH($A$2,'Talnagögn | Numerical Data'!$1:$1))/INDEX('Talnagögn | Numerical Data'!$1:$1048576,_xlfn.XMATCH($A637,'Talnagögn | Numerical Data'!$A:$A),_xlfn.XMATCH($B$2,'Talnagögn | Numerical Data'!$1:$1))-1</f>
        <v>0.1411837349085967</v>
      </c>
      <c r="R637" s="1123" cm="1">
        <f t="array" ref="R637">INDEX('Talnagögn | Numerical Data'!$1:$1048576,_xlfn.XMATCH($B637,'Talnagögn | Numerical Data'!$B:$B),_xlfn.XMATCH($B$6,'Talnagögn | Numerical Data'!$1:$1))-INDEX('Talnagögn | Numerical Data'!$1:$1048576,_xlfn.XMATCH($A637,'Talnagögn | Numerical Data'!$A:$A),_xlfn.XMATCH($B$2,'Talnagögn | Numerical Data'!$1:$1))</f>
        <v>7.0469140240902632</v>
      </c>
      <c r="S637" s="1124"/>
      <c r="T637" s="362" cm="1">
        <f t="array" ref="T637">INDEX('Talnagögn | Numerical Data'!$1:$1048576,_xlfn.XMATCH($B637,'Talnagögn | Numerical Data'!$B:$B),_xlfn.XMATCH($B$6,'Talnagögn | Numerical Data'!$1:$1))/INDEX('Talnagögn | Numerical Data'!$1:$1048576,_xlfn.XMATCH($A637,'Talnagögn | Numerical Data'!$A:$A),_xlfn.XMATCH($B$2,'Talnagögn | Numerical Data'!$1:$1))-1</f>
        <v>0.36427534012801543</v>
      </c>
      <c r="U637" s="1071" cm="1">
        <f t="array" ref="U637">INDEX('Talnagögn | Numerical Data'!$1:$1048576,_xlfn.XMATCH($B637,'Talnagögn | Numerical Data'!$B:$B),_xlfn.XMATCH($B$5,'Talnagögn | Numerical Data'!$1:$1))-INDEX('Talnagögn | Numerical Data'!$1:$1048576,_xlfn.XMATCH($A637,'Talnagögn | Numerical Data'!$A:$A),_xlfn.XMATCH($B$3,'Talnagögn | Numerical Data'!$1:$1))</f>
        <v>3.1841815041254264</v>
      </c>
      <c r="V637" s="1072"/>
      <c r="W637" s="362" cm="1">
        <f t="array" ref="W637">INDEX('Talnagögn | Numerical Data'!$1:$1048576,_xlfn.XMATCH($B637,'Talnagögn | Numerical Data'!$B:$B),_xlfn.XMATCH($B$5,'Talnagögn | Numerical Data'!$1:$1))/INDEX('Talnagögn | Numerical Data'!$1:$1048576,_xlfn.XMATCH($A637,'Talnagögn | Numerical Data'!$A:$A),_xlfn.XMATCH($B$3,'Talnagögn | Numerical Data'!$1:$1))-1</f>
        <v>0.16637123396369646</v>
      </c>
      <c r="X637" s="1125" cm="1">
        <f t="array" ref="X637">INDEX('Talnagögn | Numerical Data'!$1:$1048576,_xlfn.XMATCH($C637,'Talnagögn | Numerical Data'!$B:$B),_xlfn.XMATCH($B$6,'Talnagögn | Numerical Data'!$1:$1))-INDEX('Talnagögn | Numerical Data'!$1:$1048576,_xlfn.XMATCH($A637,'Talnagögn | Numerical Data'!$A:$A),_xlfn.XMATCH($B$2,'Talnagögn | Numerical Data'!$1:$1))</f>
        <v>7.0469140240902668</v>
      </c>
      <c r="Y637" s="1126"/>
      <c r="Z637" s="625" cm="1">
        <f t="array" ref="Z637">INDEX('Talnagögn | Numerical Data'!$1:$1048576,_xlfn.XMATCH($C637,'Talnagögn | Numerical Data'!$B:$B),_xlfn.XMATCH($B$6,'Talnagögn | Numerical Data'!$1:$1))/INDEX('Talnagögn | Numerical Data'!$1:$1048576,_xlfn.XMATCH($A637,'Talnagögn | Numerical Data'!$A:$A),_xlfn.XMATCH($B$2,'Talnagögn | Numerical Data'!$1:$1))-1</f>
        <v>0.36427534012801566</v>
      </c>
      <c r="AA637" s="1125" cm="1">
        <f t="array" ref="AA637">INDEX('Talnagögn | Numerical Data'!$1:$1048576,_xlfn.XMATCH($C637,'Talnagögn | Numerical Data'!$B:$B),_xlfn.XMATCH($B$5,'Talnagögn | Numerical Data'!$1:$1))-INDEX('Talnagögn | Numerical Data'!$1:$1048576,_xlfn.XMATCH($A637,'Talnagögn | Numerical Data'!$A:$A),_xlfn.XMATCH($B$3,'Talnagögn | Numerical Data'!$1:$1))</f>
        <v>3.1841815041254264</v>
      </c>
      <c r="AB637" s="1126"/>
      <c r="AC637" s="626" cm="1">
        <f t="array" ref="AC637">INDEX('Talnagögn | Numerical Data'!$1:$1048576,_xlfn.XMATCH($C637,'Talnagögn | Numerical Data'!$B:$B),_xlfn.XMATCH($B$5,'Talnagögn | Numerical Data'!$1:$1))/INDEX('Talnagögn | Numerical Data'!$1:$1048576,_xlfn.XMATCH($A637,'Talnagögn | Numerical Data'!$A:$A),_xlfn.XMATCH($B$3,'Talnagögn | Numerical Data'!$1:$1))-1</f>
        <v>0.16637123396369646</v>
      </c>
      <c r="AD637" s="634"/>
      <c r="AG637" s="401" t="str">
        <f>'Talnagögn | Numerical Data'!$E$286</f>
        <v>Wastewater Treatment and Discharge</v>
      </c>
      <c r="AH637" s="1121" cm="1">
        <f t="array" ref="AH637">INDEX('Talnagögn | Numerical Data'!$1:$1048576,_xlfn.XMATCH($A637,'Talnagögn | Numerical Data'!$A:$A),_xlfn.XMATCH($A$2,'Talnagögn | Numerical Data'!$1:$1))</f>
        <v>22.076223064578009</v>
      </c>
      <c r="AI637" s="1122"/>
      <c r="AJ637" s="317">
        <f>$F$637/$F$638</f>
        <v>9.4676797006842936E-2</v>
      </c>
      <c r="AK637" s="1096" cm="1">
        <f t="array" ref="AK637">INDEX('Talnagögn | Numerical Data'!$1:$1048576,_xlfn.XMATCH($A637,'Talnagögn | Numerical Data'!$A:$A),_xlfn.XMATCH($A$2,'Talnagögn | Numerical Data'!$1:$1))-INDEX('Talnagögn | Numerical Data'!$1:$1048576,_xlfn.XMATCH($A637,'Talnagögn | Numerical Data'!$A:$A),_xlfn.XMATCH($B$4,'Talnagögn | Numerical Data'!$1:$1))</f>
        <v>0.1161405182497468</v>
      </c>
      <c r="AL637" s="1097"/>
      <c r="AM637" s="328" cm="1">
        <f t="array" ref="AM637">INDEX('Talnagögn | Numerical Data'!$1:$1048576,_xlfn.XMATCH($A637,'Talnagögn | Numerical Data'!$A:$A),_xlfn.XMATCH($A$2,'Talnagögn | Numerical Data'!$1:$1))/INDEX('Talnagögn | Numerical Data'!$1:$1048576,_xlfn.XMATCH($A637,'Talnagögn | Numerical Data'!$A:$A),_xlfn.XMATCH($B$4,'Talnagögn | Numerical Data'!$1:$1))-1</f>
        <v>5.2887104592949097E-3</v>
      </c>
      <c r="AN637" s="1071" cm="1">
        <f t="array" ref="AN637">INDEX('Talnagögn | Numerical Data'!$1:$1048576,_xlfn.XMATCH($A637,'Talnagögn | Numerical Data'!$A:$A),_xlfn.XMATCH($A$2,'Talnagögn | Numerical Data'!$1:$1))-INDEX('Talnagögn | Numerical Data'!$1:$1048576,_xlfn.XMATCH($A637,'Talnagögn | Numerical Data'!$A:$A),_xlfn.XMATCH($B$3,'Talnagögn | Numerical Data'!$1:$1))</f>
        <v>2.9372082946314251</v>
      </c>
      <c r="AO637" s="1072"/>
      <c r="AP637" s="362" cm="1">
        <f t="array" ref="AP637">INDEX('Talnagögn | Numerical Data'!$1:$1048576,_xlfn.XMATCH($A637,'Talnagögn | Numerical Data'!$A:$A),_xlfn.XMATCH($A$2,'Talnagögn | Numerical Data'!$1:$1))/INDEX('Talnagögn | Numerical Data'!$1:$1048576,_xlfn.XMATCH($A637,'Talnagögn | Numerical Data'!$A:$A),_xlfn.XMATCH($B$3,'Talnagögn | Numerical Data'!$1:$1))-1</f>
        <v>0.15346705825441109</v>
      </c>
      <c r="AQ637" s="1071" cm="1">
        <f t="array" ref="AQ637">INDEX('Talnagögn | Numerical Data'!$1:$1048576,_xlfn.XMATCH($A637,'Talnagögn | Numerical Data'!$A:$A),_xlfn.XMATCH($A$2,'Talnagögn | Numerical Data'!$1:$1))-INDEX('Talnagögn | Numerical Data'!$1:$1048576,_xlfn.XMATCH($A637,'Talnagögn | Numerical Data'!$A:$A),_xlfn.XMATCH($B$2,'Talnagögn | Numerical Data'!$1:$1))</f>
        <v>2.7312022854777815</v>
      </c>
      <c r="AR637" s="1072"/>
      <c r="AS637" s="363" cm="1">
        <f t="array" ref="AS637">INDEX('Talnagögn | Numerical Data'!$1:$1048576,_xlfn.XMATCH($A637,'Talnagögn | Numerical Data'!$A:$A),_xlfn.XMATCH($A$2,'Talnagögn | Numerical Data'!$1:$1))/INDEX('Talnagögn | Numerical Data'!$1:$1048576,_xlfn.XMATCH($A637,'Talnagögn | Numerical Data'!$A:$A),_xlfn.XMATCH($B$2,'Talnagögn | Numerical Data'!$1:$1))-1</f>
        <v>0.1411837349085967</v>
      </c>
      <c r="AT637" s="1123" cm="1">
        <f t="array" ref="AT637">INDEX('Talnagögn | Numerical Data'!$1:$1048576,_xlfn.XMATCH($B637,'Talnagögn | Numerical Data'!$B:$B),_xlfn.XMATCH($B$6,'Talnagögn | Numerical Data'!$1:$1))-INDEX('Talnagögn | Numerical Data'!$1:$1048576,_xlfn.XMATCH($A637,'Talnagögn | Numerical Data'!$A:$A),_xlfn.XMATCH($B$2,'Talnagögn | Numerical Data'!$1:$1))</f>
        <v>7.0469140240902632</v>
      </c>
      <c r="AU637" s="1124"/>
      <c r="AV637" s="362" cm="1">
        <f t="array" ref="AV637">INDEX('Talnagögn | Numerical Data'!$1:$1048576,_xlfn.XMATCH($B637,'Talnagögn | Numerical Data'!$B:$B),_xlfn.XMATCH($B$6,'Talnagögn | Numerical Data'!$1:$1))/INDEX('Talnagögn | Numerical Data'!$1:$1048576,_xlfn.XMATCH($A637,'Talnagögn | Numerical Data'!$A:$A),_xlfn.XMATCH($B$2,'Talnagögn | Numerical Data'!$1:$1))-1</f>
        <v>0.36427534012801543</v>
      </c>
      <c r="AW637" s="1071" cm="1">
        <f t="array" ref="AW637">INDEX('Talnagögn | Numerical Data'!$1:$1048576,_xlfn.XMATCH($B637,'Talnagögn | Numerical Data'!$B:$B),_xlfn.XMATCH($B$5,'Talnagögn | Numerical Data'!$1:$1))-INDEX('Talnagögn | Numerical Data'!$1:$1048576,_xlfn.XMATCH($A637,'Talnagögn | Numerical Data'!$A:$A),_xlfn.XMATCH($B$3,'Talnagögn | Numerical Data'!$1:$1))</f>
        <v>3.1841815041254264</v>
      </c>
      <c r="AX637" s="1072"/>
      <c r="AY637" s="362" cm="1">
        <f t="array" ref="AY637">INDEX('Talnagögn | Numerical Data'!$1:$1048576,_xlfn.XMATCH($B637,'Talnagögn | Numerical Data'!$B:$B),_xlfn.XMATCH($B$5,'Talnagögn | Numerical Data'!$1:$1))/INDEX('Talnagögn | Numerical Data'!$1:$1048576,_xlfn.XMATCH($A637,'Talnagögn | Numerical Data'!$A:$A),_xlfn.XMATCH($B$3,'Talnagögn | Numerical Data'!$1:$1))-1</f>
        <v>0.16637123396369646</v>
      </c>
      <c r="AZ637" s="1125" cm="1">
        <f t="array" ref="AZ637">INDEX('Talnagögn | Numerical Data'!$1:$1048576,_xlfn.XMATCH($C637,'Talnagögn | Numerical Data'!$B:$B),_xlfn.XMATCH($B$6,'Talnagögn | Numerical Data'!$1:$1))-INDEX('Talnagögn | Numerical Data'!$1:$1048576,_xlfn.XMATCH($A637,'Talnagögn | Numerical Data'!$A:$A),_xlfn.XMATCH($B$2,'Talnagögn | Numerical Data'!$1:$1))</f>
        <v>7.0469140240902668</v>
      </c>
      <c r="BA637" s="1126"/>
      <c r="BB637" s="625" cm="1">
        <f t="array" ref="BB637">INDEX('Talnagögn | Numerical Data'!$1:$1048576,_xlfn.XMATCH($C637,'Talnagögn | Numerical Data'!$B:$B),_xlfn.XMATCH($B$6,'Talnagögn | Numerical Data'!$1:$1))/INDEX('Talnagögn | Numerical Data'!$1:$1048576,_xlfn.XMATCH($A637,'Talnagögn | Numerical Data'!$A:$A),_xlfn.XMATCH($B$2,'Talnagögn | Numerical Data'!$1:$1))-1</f>
        <v>0.36427534012801566</v>
      </c>
      <c r="BC637" s="1125" cm="1">
        <f t="array" ref="BC637">INDEX('Talnagögn | Numerical Data'!$1:$1048576,_xlfn.XMATCH($C637,'Talnagögn | Numerical Data'!$B:$B),_xlfn.XMATCH($B$5,'Talnagögn | Numerical Data'!$1:$1))-INDEX('Talnagögn | Numerical Data'!$1:$1048576,_xlfn.XMATCH($A637,'Talnagögn | Numerical Data'!$A:$A),_xlfn.XMATCH($B$3,'Talnagögn | Numerical Data'!$1:$1))</f>
        <v>3.1841815041254264</v>
      </c>
      <c r="BD637" s="1126"/>
      <c r="BE637" s="626" cm="1">
        <f t="array" ref="BE637">INDEX('Talnagögn | Numerical Data'!$1:$1048576,_xlfn.XMATCH($C637,'Talnagögn | Numerical Data'!$B:$B),_xlfn.XMATCH($B$5,'Talnagögn | Numerical Data'!$1:$1))/INDEX('Talnagögn | Numerical Data'!$1:$1048576,_xlfn.XMATCH($A637,'Talnagögn | Numerical Data'!$A:$A),_xlfn.XMATCH($B$3,'Talnagögn | Numerical Data'!$1:$1))-1</f>
        <v>0.16637123396369646</v>
      </c>
    </row>
    <row r="638" spans="1:57" ht="28.5" customHeight="1" x14ac:dyDescent="0.4">
      <c r="A638" s="128" t="s">
        <v>46</v>
      </c>
      <c r="B638" s="128" t="s">
        <v>333</v>
      </c>
      <c r="C638" s="128" t="s">
        <v>340</v>
      </c>
      <c r="D638" s="337" t="s">
        <v>48</v>
      </c>
      <c r="E638" s="355" t="s">
        <v>12</v>
      </c>
      <c r="F638" s="1002" cm="1">
        <f t="array" ref="F638">INDEX('Talnagögn | Numerical Data'!$1:$1048576,_xlfn.XMATCH($A638,'Talnagögn | Numerical Data'!$A:$A),_xlfn.XMATCH($A$2,'Talnagögn | Numerical Data'!$1:$1))</f>
        <v>233.17458725375354</v>
      </c>
      <c r="G638" s="1003"/>
      <c r="H638" s="364">
        <f>SUM($H$634:$H$637)</f>
        <v>1</v>
      </c>
      <c r="I638" s="1002" cm="1">
        <f t="array" ref="I638">INDEX('Talnagögn | Numerical Data'!$1:$1048576,_xlfn.XMATCH($A638,'Talnagögn | Numerical Data'!$A:$A),_xlfn.XMATCH($A$2,'Talnagögn | Numerical Data'!$1:$1))-INDEX('Talnagögn | Numerical Data'!$1:$1048576,_xlfn.XMATCH($A638,'Talnagögn | Numerical Data'!$A:$A),_xlfn.XMATCH($B$4,'Talnagögn | Numerical Data'!$1:$1))</f>
        <v>-13.359158480900049</v>
      </c>
      <c r="J638" s="1003"/>
      <c r="K638" s="365" cm="1">
        <f t="array" ref="K638">INDEX('Talnagögn | Numerical Data'!$1:$1048576,_xlfn.XMATCH($A638,'Talnagögn | Numerical Data'!$A:$A),_xlfn.XMATCH($A$2,'Talnagögn | Numerical Data'!$1:$1))/INDEX('Talnagögn | Numerical Data'!$1:$1048576,_xlfn.XMATCH($A638,'Talnagögn | Numerical Data'!$A:$A),_xlfn.XMATCH($B$4,'Talnagögn | Numerical Data'!$1:$1))-1</f>
        <v>-5.4187950785766326E-2</v>
      </c>
      <c r="L638" s="1002" cm="1">
        <f t="array" ref="L638">INDEX('Talnagögn | Numerical Data'!$1:$1048576,_xlfn.XMATCH($A638,'Talnagögn | Numerical Data'!$A:$A),_xlfn.XMATCH($A$2,'Talnagögn | Numerical Data'!$1:$1))-INDEX('Talnagögn | Numerical Data'!$1:$1048576,_xlfn.XMATCH($A638,'Talnagögn | Numerical Data'!$A:$A),_xlfn.XMATCH($B$3,'Talnagögn | Numerical Data'!$1:$1))</f>
        <v>-76.280499096175959</v>
      </c>
      <c r="M638" s="1003"/>
      <c r="N638" s="364" cm="1">
        <f t="array" ref="N638">INDEX('Talnagögn | Numerical Data'!$1:$1048576,_xlfn.XMATCH($A638,'Talnagögn | Numerical Data'!$A:$A),_xlfn.XMATCH($A$2,'Talnagögn | Numerical Data'!$1:$1))/INDEX('Talnagögn | Numerical Data'!$1:$1048576,_xlfn.XMATCH($A638,'Talnagögn | Numerical Data'!$A:$A),_xlfn.XMATCH($B$3,'Talnagögn | Numerical Data'!$1:$1))-1</f>
        <v>-0.24649941933712005</v>
      </c>
      <c r="O638" s="1002" cm="1">
        <f t="array" ref="O638">INDEX('Talnagögn | Numerical Data'!$1:$1048576,_xlfn.XMATCH($A638,'Talnagögn | Numerical Data'!$A:$A),_xlfn.XMATCH($A$2,'Talnagögn | Numerical Data'!$1:$1))-INDEX('Talnagögn | Numerical Data'!$1:$1048576,_xlfn.XMATCH($A638,'Talnagögn | Numerical Data'!$A:$A),_xlfn.XMATCH($B$2,'Talnagögn | Numerical Data'!$1:$1))</f>
        <v>25.693451904575966</v>
      </c>
      <c r="P638" s="1003"/>
      <c r="Q638" s="384" cm="1">
        <f t="array" ref="Q638">INDEX('Talnagögn | Numerical Data'!$1:$1048576,_xlfn.XMATCH($A638,'Talnagögn | Numerical Data'!$A:$A),_xlfn.XMATCH($A$2,'Talnagögn | Numerical Data'!$1:$1))/INDEX('Talnagögn | Numerical Data'!$1:$1048576,_xlfn.XMATCH($A638,'Talnagögn | Numerical Data'!$A:$A),_xlfn.XMATCH($B$2,'Talnagögn | Numerical Data'!$1:$1))-1</f>
        <v>0.12383512294424026</v>
      </c>
      <c r="R638" s="1002" cm="1">
        <f t="array" ref="R638">INDEX('Talnagögn | Numerical Data'!$1:$1048576,_xlfn.XMATCH($B638,'Talnagögn | Numerical Data'!$B:$B),_xlfn.XMATCH($B$6,'Talnagögn | Numerical Data'!$1:$1))-INDEX('Talnagögn | Numerical Data'!$1:$1048576,_xlfn.XMATCH($A638,'Talnagögn | Numerical Data'!$A:$A),_xlfn.XMATCH($B$2,'Talnagögn | Numerical Data'!$1:$1))</f>
        <v>-131.44918344676222</v>
      </c>
      <c r="S638" s="1003"/>
      <c r="T638" s="364" cm="1">
        <f t="array" ref="T638">INDEX('Talnagögn | Numerical Data'!$1:$1048576,_xlfn.XMATCH($B638,'Talnagögn | Numerical Data'!$B:$B),_xlfn.XMATCH($B$6,'Talnagögn | Numerical Data'!$1:$1))/INDEX('Talnagögn | Numerical Data'!$1:$1048576,_xlfn.XMATCH($A638,'Talnagögn | Numerical Data'!$A:$A),_xlfn.XMATCH($B$2,'Talnagögn | Numerical Data'!$1:$1))-1</f>
        <v>-0.63354763904458888</v>
      </c>
      <c r="U638" s="1002" cm="1">
        <f t="array" ref="U638">INDEX('Talnagögn | Numerical Data'!$1:$1048576,_xlfn.XMATCH($B638,'Talnagögn | Numerical Data'!$B:$B),_xlfn.XMATCH($B$5,'Talnagögn | Numerical Data'!$1:$1))-INDEX('Talnagögn | Numerical Data'!$1:$1048576,_xlfn.XMATCH($A638,'Talnagögn | Numerical Data'!$A:$A),_xlfn.XMATCH($B$3,'Talnagögn | Numerical Data'!$1:$1))</f>
        <v>-161.07651829053796</v>
      </c>
      <c r="V638" s="1003"/>
      <c r="W638" s="364" cm="1">
        <f t="array" ref="W638">INDEX('Talnagögn | Numerical Data'!$1:$1048576,_xlfn.XMATCH($B638,'Talnagögn | Numerical Data'!$B:$B),_xlfn.XMATCH($B$5,'Talnagögn | Numerical Data'!$1:$1))/INDEX('Talnagögn | Numerical Data'!$1:$1048576,_xlfn.XMATCH($A638,'Talnagögn | Numerical Data'!$A:$A),_xlfn.XMATCH($B$3,'Talnagögn | Numerical Data'!$1:$1))-1</f>
        <v>-0.52051662873103932</v>
      </c>
      <c r="X638" s="1002" cm="1">
        <f t="array" ref="X638">INDEX('Talnagögn | Numerical Data'!$1:$1048576,_xlfn.XMATCH($C638,'Talnagögn | Numerical Data'!$B:$B),_xlfn.XMATCH($B$6,'Talnagögn | Numerical Data'!$1:$1))-INDEX('Talnagögn | Numerical Data'!$1:$1048576,_xlfn.XMATCH($A638,'Talnagögn | Numerical Data'!$A:$A),_xlfn.XMATCH($B$2,'Talnagögn | Numerical Data'!$1:$1))</f>
        <v>-148.59827060040976</v>
      </c>
      <c r="Y638" s="1003"/>
      <c r="Z638" s="364" cm="1">
        <f t="array" ref="Z638">INDEX('Talnagögn | Numerical Data'!$1:$1048576,_xlfn.XMATCH($C638,'Talnagögn | Numerical Data'!$B:$B),_xlfn.XMATCH($B$6,'Talnagögn | Numerical Data'!$1:$1))/INDEX('Talnagögn | Numerical Data'!$1:$1048576,_xlfn.XMATCH($A638,'Talnagögn | Numerical Data'!$A:$A),_xlfn.XMATCH($B$2,'Talnagögn | Numerical Data'!$1:$1))-1</f>
        <v>-0.71620135657310868</v>
      </c>
      <c r="AA638" s="1002" cm="1">
        <f t="array" ref="AA638">INDEX('Talnagögn | Numerical Data'!$1:$1048576,_xlfn.XMATCH($C638,'Talnagögn | Numerical Data'!$B:$B),_xlfn.XMATCH($B$5,'Talnagögn | Numerical Data'!$1:$1))-INDEX('Talnagögn | Numerical Data'!$1:$1048576,_xlfn.XMATCH($A638,'Talnagögn | Numerical Data'!$A:$A),_xlfn.XMATCH($B$3,'Talnagögn | Numerical Data'!$1:$1))</f>
        <v>-164.51018651766495</v>
      </c>
      <c r="AB638" s="1003"/>
      <c r="AC638" s="384" cm="1">
        <f t="array" ref="AC638">INDEX('Talnagögn | Numerical Data'!$1:$1048576,_xlfn.XMATCH($C638,'Talnagögn | Numerical Data'!$B:$B),_xlfn.XMATCH($B$5,'Talnagögn | Numerical Data'!$1:$1))/INDEX('Talnagögn | Numerical Data'!$1:$1048576,_xlfn.XMATCH($A638,'Talnagögn | Numerical Data'!$A:$A),_xlfn.XMATCH($B$3,'Talnagögn | Numerical Data'!$1:$1))-1</f>
        <v>-0.5316124819859579</v>
      </c>
      <c r="AG638" s="355" t="s">
        <v>170</v>
      </c>
      <c r="AH638" s="1002" cm="1">
        <f t="array" ref="AH638">INDEX('Talnagögn | Numerical Data'!$1:$1048576,_xlfn.XMATCH($A638,'Talnagögn | Numerical Data'!$A:$A),_xlfn.XMATCH($A$2,'Talnagögn | Numerical Data'!$1:$1))</f>
        <v>233.17458725375354</v>
      </c>
      <c r="AI638" s="1003"/>
      <c r="AJ638" s="364">
        <f>SUM($H$634:$H$637)</f>
        <v>1</v>
      </c>
      <c r="AK638" s="1002" cm="1">
        <f t="array" ref="AK638">INDEX('Talnagögn | Numerical Data'!$1:$1048576,_xlfn.XMATCH($A638,'Talnagögn | Numerical Data'!$A:$A),_xlfn.XMATCH($A$2,'Talnagögn | Numerical Data'!$1:$1))-INDEX('Talnagögn | Numerical Data'!$1:$1048576,_xlfn.XMATCH($A638,'Talnagögn | Numerical Data'!$A:$A),_xlfn.XMATCH($B$4,'Talnagögn | Numerical Data'!$1:$1))</f>
        <v>-13.359158480900049</v>
      </c>
      <c r="AL638" s="1003"/>
      <c r="AM638" s="365" cm="1">
        <f t="array" ref="AM638">INDEX('Talnagögn | Numerical Data'!$1:$1048576,_xlfn.XMATCH($A638,'Talnagögn | Numerical Data'!$A:$A),_xlfn.XMATCH($A$2,'Talnagögn | Numerical Data'!$1:$1))/INDEX('Talnagögn | Numerical Data'!$1:$1048576,_xlfn.XMATCH($A638,'Talnagögn | Numerical Data'!$A:$A),_xlfn.XMATCH($B$4,'Talnagögn | Numerical Data'!$1:$1))-1</f>
        <v>-5.4187950785766326E-2</v>
      </c>
      <c r="AN638" s="1002" cm="1">
        <f t="array" ref="AN638">INDEX('Talnagögn | Numerical Data'!$1:$1048576,_xlfn.XMATCH($A638,'Talnagögn | Numerical Data'!$A:$A),_xlfn.XMATCH($A$2,'Talnagögn | Numerical Data'!$1:$1))-INDEX('Talnagögn | Numerical Data'!$1:$1048576,_xlfn.XMATCH($A638,'Talnagögn | Numerical Data'!$A:$A),_xlfn.XMATCH($B$3,'Talnagögn | Numerical Data'!$1:$1))</f>
        <v>-76.280499096175959</v>
      </c>
      <c r="AO638" s="1003"/>
      <c r="AP638" s="364" cm="1">
        <f t="array" ref="AP638">INDEX('Talnagögn | Numerical Data'!$1:$1048576,_xlfn.XMATCH($A638,'Talnagögn | Numerical Data'!$A:$A),_xlfn.XMATCH($A$2,'Talnagögn | Numerical Data'!$1:$1))/INDEX('Talnagögn | Numerical Data'!$1:$1048576,_xlfn.XMATCH($A638,'Talnagögn | Numerical Data'!$A:$A),_xlfn.XMATCH($B$3,'Talnagögn | Numerical Data'!$1:$1))-1</f>
        <v>-0.24649941933712005</v>
      </c>
      <c r="AQ638" s="1002" cm="1">
        <f t="array" ref="AQ638">INDEX('Talnagögn | Numerical Data'!$1:$1048576,_xlfn.XMATCH($A638,'Talnagögn | Numerical Data'!$A:$A),_xlfn.XMATCH($A$2,'Talnagögn | Numerical Data'!$1:$1))-INDEX('Talnagögn | Numerical Data'!$1:$1048576,_xlfn.XMATCH($A638,'Talnagögn | Numerical Data'!$A:$A),_xlfn.XMATCH($B$2,'Talnagögn | Numerical Data'!$1:$1))</f>
        <v>25.693451904575966</v>
      </c>
      <c r="AR638" s="1003"/>
      <c r="AS638" s="384" cm="1">
        <f t="array" ref="AS638">INDEX('Talnagögn | Numerical Data'!$1:$1048576,_xlfn.XMATCH($A638,'Talnagögn | Numerical Data'!$A:$A),_xlfn.XMATCH($A$2,'Talnagögn | Numerical Data'!$1:$1))/INDEX('Talnagögn | Numerical Data'!$1:$1048576,_xlfn.XMATCH($A638,'Talnagögn | Numerical Data'!$A:$A),_xlfn.XMATCH($B$2,'Talnagögn | Numerical Data'!$1:$1))-1</f>
        <v>0.12383512294424026</v>
      </c>
      <c r="AT638" s="1002" cm="1">
        <f t="array" ref="AT638">INDEX('Talnagögn | Numerical Data'!$1:$1048576,_xlfn.XMATCH($B638,'Talnagögn | Numerical Data'!$B:$B),_xlfn.XMATCH($B$6,'Talnagögn | Numerical Data'!$1:$1))-INDEX('Talnagögn | Numerical Data'!$1:$1048576,_xlfn.XMATCH($A638,'Talnagögn | Numerical Data'!$A:$A),_xlfn.XMATCH($B$2,'Talnagögn | Numerical Data'!$1:$1))</f>
        <v>-131.44918344676222</v>
      </c>
      <c r="AU638" s="1003"/>
      <c r="AV638" s="364" cm="1">
        <f t="array" ref="AV638">INDEX('Talnagögn | Numerical Data'!$1:$1048576,_xlfn.XMATCH($B638,'Talnagögn | Numerical Data'!$B:$B),_xlfn.XMATCH($B$6,'Talnagögn | Numerical Data'!$1:$1))/INDEX('Talnagögn | Numerical Data'!$1:$1048576,_xlfn.XMATCH($A638,'Talnagögn | Numerical Data'!$A:$A),_xlfn.XMATCH($B$2,'Talnagögn | Numerical Data'!$1:$1))-1</f>
        <v>-0.63354763904458888</v>
      </c>
      <c r="AW638" s="1002" cm="1">
        <f t="array" ref="AW638">INDEX('Talnagögn | Numerical Data'!$1:$1048576,_xlfn.XMATCH($B638,'Talnagögn | Numerical Data'!$B:$B),_xlfn.XMATCH($B$5,'Talnagögn | Numerical Data'!$1:$1))-INDEX('Talnagögn | Numerical Data'!$1:$1048576,_xlfn.XMATCH($A638,'Talnagögn | Numerical Data'!$A:$A),_xlfn.XMATCH($B$3,'Talnagögn | Numerical Data'!$1:$1))</f>
        <v>-161.07651829053796</v>
      </c>
      <c r="AX638" s="1003"/>
      <c r="AY638" s="364" cm="1">
        <f t="array" ref="AY638">INDEX('Talnagögn | Numerical Data'!$1:$1048576,_xlfn.XMATCH($B638,'Talnagögn | Numerical Data'!$B:$B),_xlfn.XMATCH($B$5,'Talnagögn | Numerical Data'!$1:$1))/INDEX('Talnagögn | Numerical Data'!$1:$1048576,_xlfn.XMATCH($A638,'Talnagögn | Numerical Data'!$A:$A),_xlfn.XMATCH($B$3,'Talnagögn | Numerical Data'!$1:$1))-1</f>
        <v>-0.52051662873103932</v>
      </c>
      <c r="AZ638" s="1002" cm="1">
        <f t="array" ref="AZ638">INDEX('Talnagögn | Numerical Data'!$1:$1048576,_xlfn.XMATCH($C638,'Talnagögn | Numerical Data'!$B:$B),_xlfn.XMATCH($B$6,'Talnagögn | Numerical Data'!$1:$1))-INDEX('Talnagögn | Numerical Data'!$1:$1048576,_xlfn.XMATCH($A638,'Talnagögn | Numerical Data'!$A:$A),_xlfn.XMATCH($B$2,'Talnagögn | Numerical Data'!$1:$1))</f>
        <v>-148.59827060040976</v>
      </c>
      <c r="BA638" s="1003"/>
      <c r="BB638" s="364" cm="1">
        <f t="array" ref="BB638">INDEX('Talnagögn | Numerical Data'!$1:$1048576,_xlfn.XMATCH($C638,'Talnagögn | Numerical Data'!$B:$B),_xlfn.XMATCH($B$6,'Talnagögn | Numerical Data'!$1:$1))/INDEX('Talnagögn | Numerical Data'!$1:$1048576,_xlfn.XMATCH($A638,'Talnagögn | Numerical Data'!$A:$A),_xlfn.XMATCH($B$2,'Talnagögn | Numerical Data'!$1:$1))-1</f>
        <v>-0.71620135657310868</v>
      </c>
      <c r="BC638" s="1002" cm="1">
        <f t="array" ref="BC638">INDEX('Talnagögn | Numerical Data'!$1:$1048576,_xlfn.XMATCH($C638,'Talnagögn | Numerical Data'!$B:$B),_xlfn.XMATCH($B$5,'Talnagögn | Numerical Data'!$1:$1))-INDEX('Talnagögn | Numerical Data'!$1:$1048576,_xlfn.XMATCH($A638,'Talnagögn | Numerical Data'!$A:$A),_xlfn.XMATCH($B$3,'Talnagögn | Numerical Data'!$1:$1))</f>
        <v>-164.51018651766495</v>
      </c>
      <c r="BD638" s="1003"/>
      <c r="BE638" s="384" cm="1">
        <f t="array" ref="BE638">INDEX('Talnagögn | Numerical Data'!$1:$1048576,_xlfn.XMATCH($C638,'Talnagögn | Numerical Data'!$B:$B),_xlfn.XMATCH($B$5,'Talnagögn | Numerical Data'!$1:$1))/INDEX('Talnagögn | Numerical Data'!$1:$1048576,_xlfn.XMATCH($A638,'Talnagögn | Numerical Data'!$A:$A),_xlfn.XMATCH($B$3,'Talnagögn | Numerical Data'!$1:$1))-1</f>
        <v>-0.5316124819859579</v>
      </c>
    </row>
    <row r="639" spans="1:57" s="42" customFormat="1" x14ac:dyDescent="0.4">
      <c r="A639" s="128"/>
      <c r="B639" s="591"/>
      <c r="C639" s="591"/>
      <c r="D639" s="337" t="s">
        <v>48</v>
      </c>
      <c r="AD639" s="542"/>
    </row>
    <row r="640" spans="1:57" s="42" customFormat="1" x14ac:dyDescent="0.4">
      <c r="A640" s="128"/>
      <c r="B640" s="591" t="s">
        <v>48</v>
      </c>
      <c r="C640" s="591"/>
      <c r="D640" s="337" t="s">
        <v>48</v>
      </c>
      <c r="AD640" s="542"/>
    </row>
    <row r="641" spans="1:30" s="42" customFormat="1" x14ac:dyDescent="0.4">
      <c r="A641" s="128"/>
      <c r="C641" s="591"/>
      <c r="D641" s="337" t="s">
        <v>48</v>
      </c>
      <c r="AD641" s="542"/>
    </row>
    <row r="642" spans="1:30" s="42" customFormat="1" x14ac:dyDescent="0.4">
      <c r="A642" s="128"/>
      <c r="C642" s="591"/>
      <c r="D642" s="337" t="s">
        <v>48</v>
      </c>
      <c r="AD642" s="542"/>
    </row>
    <row r="643" spans="1:30" s="42" customFormat="1" x14ac:dyDescent="0.4">
      <c r="A643" s="128"/>
      <c r="C643" s="591"/>
      <c r="D643" s="337" t="s">
        <v>48</v>
      </c>
      <c r="AD643" s="542"/>
    </row>
    <row r="644" spans="1:30" s="42" customFormat="1" x14ac:dyDescent="0.4">
      <c r="A644" s="128"/>
      <c r="C644" s="591"/>
      <c r="D644" s="337" t="s">
        <v>48</v>
      </c>
      <c r="AD644" s="542"/>
    </row>
    <row r="645" spans="1:30" s="42" customFormat="1" x14ac:dyDescent="0.4">
      <c r="A645" s="128"/>
      <c r="C645" s="591"/>
      <c r="D645" s="337" t="s">
        <v>48</v>
      </c>
      <c r="AD645" s="542"/>
    </row>
    <row r="646" spans="1:30" s="42" customFormat="1" x14ac:dyDescent="0.4">
      <c r="A646" s="128"/>
      <c r="B646" s="591"/>
      <c r="C646" s="591"/>
      <c r="D646" s="337" t="s">
        <v>48</v>
      </c>
      <c r="AD646" s="542"/>
    </row>
    <row r="647" spans="1:30" s="42" customFormat="1" x14ac:dyDescent="0.4">
      <c r="A647" s="128"/>
      <c r="B647" s="591"/>
      <c r="C647" s="591"/>
      <c r="D647" s="337" t="s">
        <v>48</v>
      </c>
      <c r="AD647" s="542"/>
    </row>
    <row r="648" spans="1:30" s="42" customFormat="1" ht="15" customHeight="1" x14ac:dyDescent="0.4">
      <c r="A648" s="128"/>
      <c r="B648" s="591"/>
      <c r="C648" s="591"/>
      <c r="D648" s="337" t="s">
        <v>48</v>
      </c>
      <c r="AD648" s="542"/>
    </row>
    <row r="649" spans="1:30" s="42" customFormat="1" ht="15" customHeight="1" x14ac:dyDescent="0.4">
      <c r="A649" s="128"/>
      <c r="B649" s="591"/>
      <c r="C649" s="591"/>
      <c r="D649" s="337" t="s">
        <v>48</v>
      </c>
      <c r="AD649" s="542"/>
    </row>
    <row r="650" spans="1:30" s="42" customFormat="1" ht="15" customHeight="1" x14ac:dyDescent="0.4">
      <c r="A650" s="128"/>
      <c r="B650" s="591"/>
      <c r="C650" s="591"/>
      <c r="D650" s="337" t="s">
        <v>48</v>
      </c>
      <c r="AD650" s="542"/>
    </row>
    <row r="651" spans="1:30" s="42" customFormat="1" x14ac:dyDescent="0.4">
      <c r="A651" s="128"/>
      <c r="B651" s="591"/>
      <c r="C651" s="591"/>
      <c r="D651" s="337" t="s">
        <v>48</v>
      </c>
      <c r="AD651" s="542"/>
    </row>
    <row r="652" spans="1:30" s="42" customFormat="1" x14ac:dyDescent="0.4">
      <c r="A652" s="128"/>
      <c r="B652" s="591"/>
      <c r="C652" s="591"/>
      <c r="D652" s="337" t="s">
        <v>48</v>
      </c>
      <c r="AD652" s="542"/>
    </row>
    <row r="653" spans="1:30" s="42" customFormat="1" x14ac:dyDescent="0.4">
      <c r="A653" s="128"/>
      <c r="B653" s="591"/>
      <c r="C653" s="591"/>
      <c r="D653" s="337" t="s">
        <v>48</v>
      </c>
      <c r="AD653" s="542"/>
    </row>
    <row r="654" spans="1:30" s="42" customFormat="1" x14ac:dyDescent="0.4">
      <c r="A654" s="128"/>
      <c r="B654" s="591"/>
      <c r="C654" s="591"/>
      <c r="D654" s="337" t="s">
        <v>48</v>
      </c>
      <c r="AD654" s="542"/>
    </row>
    <row r="655" spans="1:30" s="42" customFormat="1" x14ac:dyDescent="0.4">
      <c r="A655" s="128"/>
      <c r="B655" s="591"/>
      <c r="C655" s="591"/>
      <c r="D655" s="337" t="s">
        <v>48</v>
      </c>
      <c r="AD655" s="542"/>
    </row>
    <row r="656" spans="1:30" s="42" customFormat="1" x14ac:dyDescent="0.4">
      <c r="A656" s="128"/>
      <c r="B656" s="591"/>
      <c r="C656" s="591"/>
      <c r="D656" s="337" t="s">
        <v>48</v>
      </c>
      <c r="AD656" s="542"/>
    </row>
    <row r="657" spans="1:33" s="42" customFormat="1" x14ac:dyDescent="0.4">
      <c r="A657" s="128"/>
      <c r="B657" s="591"/>
      <c r="C657" s="591"/>
      <c r="D657" s="337" t="s">
        <v>48</v>
      </c>
      <c r="AD657" s="542"/>
    </row>
    <row r="658" spans="1:33" s="42" customFormat="1" x14ac:dyDescent="0.4">
      <c r="A658" s="128"/>
      <c r="B658" s="591"/>
      <c r="C658" s="591"/>
      <c r="D658" s="337" t="s">
        <v>48</v>
      </c>
      <c r="AD658" s="542"/>
    </row>
    <row r="659" spans="1:33" s="42" customFormat="1" x14ac:dyDescent="0.4">
      <c r="A659" s="128"/>
      <c r="B659" s="591"/>
      <c r="C659" s="591"/>
      <c r="D659" s="337" t="s">
        <v>48</v>
      </c>
      <c r="AD659" s="542"/>
    </row>
    <row r="660" spans="1:33" s="42" customFormat="1" x14ac:dyDescent="0.4">
      <c r="A660" s="128"/>
      <c r="B660" s="591"/>
      <c r="C660" s="591"/>
      <c r="D660" s="337" t="s">
        <v>48</v>
      </c>
      <c r="AD660" s="542"/>
    </row>
    <row r="661" spans="1:33" s="402" customFormat="1" ht="27" customHeight="1" x14ac:dyDescent="0.4">
      <c r="A661" s="606"/>
      <c r="B661" s="606"/>
      <c r="C661" s="606"/>
      <c r="E661" s="402" t="str">
        <f>$E$49</f>
        <v>SÖGULEG LOSUN</v>
      </c>
      <c r="AD661" s="557"/>
      <c r="AG661" s="402" t="str">
        <f>$AG$49</f>
        <v>HISTORICAL EMISSIONS</v>
      </c>
    </row>
    <row r="662" spans="1:33" s="42" customFormat="1" ht="18" customHeight="1" x14ac:dyDescent="0.4">
      <c r="A662" s="128"/>
      <c r="B662" s="591"/>
      <c r="C662" s="591"/>
      <c r="D662" s="337" t="s">
        <v>48</v>
      </c>
      <c r="AD662" s="542"/>
    </row>
    <row r="663" spans="1:33" s="42" customFormat="1" x14ac:dyDescent="0.4">
      <c r="A663" s="128"/>
      <c r="B663" s="591"/>
      <c r="C663" s="591"/>
      <c r="D663" s="337" t="s">
        <v>48</v>
      </c>
      <c r="AD663" s="542"/>
    </row>
    <row r="664" spans="1:33" s="42" customFormat="1" x14ac:dyDescent="0.4">
      <c r="A664" s="128"/>
      <c r="B664" s="591"/>
      <c r="C664" s="591"/>
      <c r="D664" s="337" t="s">
        <v>48</v>
      </c>
      <c r="AD664" s="542"/>
    </row>
    <row r="665" spans="1:33" s="42" customFormat="1" x14ac:dyDescent="0.4">
      <c r="A665" s="128"/>
      <c r="B665" s="591"/>
      <c r="C665" s="591"/>
      <c r="D665" s="337" t="s">
        <v>48</v>
      </c>
      <c r="AD665" s="542"/>
    </row>
    <row r="666" spans="1:33" s="42" customFormat="1" x14ac:dyDescent="0.4">
      <c r="A666" s="128"/>
      <c r="B666" s="591"/>
      <c r="C666" s="591"/>
      <c r="D666" s="337" t="s">
        <v>48</v>
      </c>
      <c r="AD666" s="542"/>
    </row>
    <row r="667" spans="1:33" s="42" customFormat="1" x14ac:dyDescent="0.4">
      <c r="A667" s="128"/>
      <c r="B667" s="591"/>
      <c r="C667" s="591"/>
      <c r="D667" s="337" t="s">
        <v>48</v>
      </c>
      <c r="AD667" s="542"/>
    </row>
    <row r="668" spans="1:33" s="42" customFormat="1" x14ac:dyDescent="0.4">
      <c r="A668" s="128"/>
      <c r="B668" s="591"/>
      <c r="C668" s="591"/>
      <c r="D668" s="337" t="s">
        <v>48</v>
      </c>
      <c r="AD668" s="542"/>
    </row>
    <row r="669" spans="1:33" s="42" customFormat="1" x14ac:dyDescent="0.4">
      <c r="A669" s="128"/>
      <c r="B669" s="591"/>
      <c r="C669" s="591"/>
      <c r="D669" s="337" t="s">
        <v>48</v>
      </c>
      <c r="AD669" s="542"/>
    </row>
    <row r="670" spans="1:33" s="42" customFormat="1" x14ac:dyDescent="0.4">
      <c r="A670" s="128"/>
      <c r="B670" s="591"/>
      <c r="C670" s="591"/>
      <c r="D670" s="337" t="s">
        <v>48</v>
      </c>
      <c r="AD670" s="542"/>
    </row>
    <row r="671" spans="1:33" s="42" customFormat="1" x14ac:dyDescent="0.4">
      <c r="A671" s="128"/>
      <c r="B671" s="591"/>
      <c r="C671" s="591"/>
      <c r="D671" s="337" t="s">
        <v>48</v>
      </c>
      <c r="AD671" s="542"/>
    </row>
    <row r="672" spans="1:33" s="42" customFormat="1" ht="15" customHeight="1" x14ac:dyDescent="0.4">
      <c r="A672" s="128"/>
      <c r="B672" s="591"/>
      <c r="C672" s="591"/>
      <c r="D672" s="337" t="s">
        <v>48</v>
      </c>
      <c r="AD672" s="542"/>
    </row>
    <row r="673" spans="1:33" s="42" customFormat="1" ht="15" customHeight="1" x14ac:dyDescent="0.4">
      <c r="A673" s="128"/>
      <c r="B673" s="591"/>
      <c r="C673" s="591"/>
      <c r="D673" s="337" t="s">
        <v>48</v>
      </c>
      <c r="AD673" s="542"/>
    </row>
    <row r="674" spans="1:33" s="42" customFormat="1" ht="15" customHeight="1" x14ac:dyDescent="0.4">
      <c r="A674" s="128"/>
      <c r="B674" s="591"/>
      <c r="C674" s="591"/>
      <c r="D674" s="337" t="s">
        <v>48</v>
      </c>
      <c r="AD674" s="542"/>
    </row>
    <row r="675" spans="1:33" s="42" customFormat="1" x14ac:dyDescent="0.4">
      <c r="A675" s="128"/>
      <c r="B675" s="591"/>
      <c r="C675" s="591"/>
      <c r="D675" s="337" t="s">
        <v>48</v>
      </c>
      <c r="AD675" s="542"/>
    </row>
    <row r="676" spans="1:33" s="42" customFormat="1" x14ac:dyDescent="0.4">
      <c r="A676" s="128"/>
      <c r="B676" s="591"/>
      <c r="C676" s="591"/>
      <c r="D676" s="337" t="s">
        <v>48</v>
      </c>
      <c r="AD676" s="542"/>
    </row>
    <row r="677" spans="1:33" s="42" customFormat="1" x14ac:dyDescent="0.4">
      <c r="A677" s="128"/>
      <c r="B677" s="591"/>
      <c r="C677" s="591"/>
      <c r="D677" s="337" t="s">
        <v>48</v>
      </c>
      <c r="AD677" s="542"/>
    </row>
    <row r="678" spans="1:33" s="42" customFormat="1" x14ac:dyDescent="0.4">
      <c r="A678" s="128"/>
      <c r="B678" s="591"/>
      <c r="C678" s="591"/>
      <c r="D678" s="337" t="s">
        <v>48</v>
      </c>
      <c r="AD678" s="542"/>
    </row>
    <row r="679" spans="1:33" s="42" customFormat="1" x14ac:dyDescent="0.4">
      <c r="A679" s="128"/>
      <c r="B679" s="591"/>
      <c r="C679" s="591"/>
      <c r="D679" s="337" t="s">
        <v>48</v>
      </c>
      <c r="AD679" s="542"/>
    </row>
    <row r="680" spans="1:33" s="42" customFormat="1" x14ac:dyDescent="0.4">
      <c r="A680" s="128"/>
      <c r="B680" s="591"/>
      <c r="C680" s="591"/>
      <c r="D680" s="337" t="s">
        <v>48</v>
      </c>
      <c r="AD680" s="542"/>
    </row>
    <row r="681" spans="1:33" s="42" customFormat="1" x14ac:dyDescent="0.4">
      <c r="A681" s="128"/>
      <c r="B681" s="591"/>
      <c r="C681" s="591"/>
      <c r="D681" s="337" t="s">
        <v>48</v>
      </c>
      <c r="AD681" s="542"/>
    </row>
    <row r="682" spans="1:33" s="42" customFormat="1" x14ac:dyDescent="0.4">
      <c r="A682" s="128"/>
      <c r="B682" s="591"/>
      <c r="C682" s="591"/>
      <c r="D682" s="337" t="s">
        <v>48</v>
      </c>
      <c r="AD682" s="542"/>
    </row>
    <row r="683" spans="1:33" s="42" customFormat="1" x14ac:dyDescent="0.4">
      <c r="A683" s="128"/>
      <c r="B683" s="591"/>
      <c r="C683" s="591"/>
      <c r="D683" s="337" t="s">
        <v>48</v>
      </c>
      <c r="AD683" s="542"/>
    </row>
    <row r="684" spans="1:33" s="402" customFormat="1" ht="27" customHeight="1" x14ac:dyDescent="0.4">
      <c r="A684" s="606"/>
      <c r="B684" s="606"/>
      <c r="C684" s="606"/>
      <c r="E684" s="402" t="str">
        <f>$E$209</f>
        <v>FRAMREIKNUÐ LOSUN</v>
      </c>
      <c r="AD684" s="557"/>
      <c r="AG684" s="402" t="str">
        <f>$AG$209</f>
        <v>EMISSION PROJECTIONS</v>
      </c>
    </row>
    <row r="685" spans="1:33" s="42" customFormat="1" x14ac:dyDescent="0.4">
      <c r="A685" s="128"/>
      <c r="B685" s="591"/>
      <c r="C685" s="591"/>
      <c r="D685" s="337" t="s">
        <v>48</v>
      </c>
      <c r="AD685" s="542"/>
    </row>
    <row r="686" spans="1:33" s="42" customFormat="1" x14ac:dyDescent="0.4">
      <c r="A686" s="128"/>
      <c r="B686" s="591"/>
      <c r="C686" s="591"/>
      <c r="D686" s="337" t="s">
        <v>48</v>
      </c>
      <c r="AD686" s="542"/>
    </row>
    <row r="687" spans="1:33" s="42" customFormat="1" x14ac:dyDescent="0.4">
      <c r="A687" s="128"/>
      <c r="B687" s="591"/>
      <c r="C687" s="591"/>
      <c r="D687" s="337" t="s">
        <v>48</v>
      </c>
      <c r="AD687" s="542"/>
    </row>
    <row r="688" spans="1:33" s="42" customFormat="1" x14ac:dyDescent="0.4">
      <c r="A688" s="128"/>
      <c r="B688" s="591"/>
      <c r="C688" s="591"/>
      <c r="D688" s="337" t="s">
        <v>48</v>
      </c>
      <c r="AD688" s="542"/>
    </row>
    <row r="689" spans="1:30" s="42" customFormat="1" x14ac:dyDescent="0.4">
      <c r="A689" s="128"/>
      <c r="B689" s="591"/>
      <c r="C689" s="591"/>
      <c r="D689" s="337"/>
      <c r="AD689" s="542"/>
    </row>
    <row r="690" spans="1:30" s="42" customFormat="1" x14ac:dyDescent="0.4">
      <c r="A690" s="128"/>
      <c r="B690" s="591"/>
      <c r="C690" s="591"/>
      <c r="D690" s="337"/>
      <c r="AD690" s="542"/>
    </row>
    <row r="691" spans="1:30" s="42" customFormat="1" x14ac:dyDescent="0.4">
      <c r="A691" s="128"/>
      <c r="B691" s="591"/>
      <c r="C691" s="591"/>
      <c r="D691" s="337"/>
      <c r="AD691" s="542"/>
    </row>
    <row r="692" spans="1:30" s="42" customFormat="1" x14ac:dyDescent="0.4">
      <c r="A692" s="128"/>
      <c r="B692" s="591"/>
      <c r="C692" s="591"/>
      <c r="D692" s="337"/>
      <c r="AD692" s="542"/>
    </row>
    <row r="693" spans="1:30" s="42" customFormat="1" x14ac:dyDescent="0.4">
      <c r="A693" s="128"/>
      <c r="B693" s="591"/>
      <c r="C693" s="591"/>
      <c r="D693" s="337"/>
      <c r="AD693" s="542"/>
    </row>
    <row r="694" spans="1:30" s="42" customFormat="1" x14ac:dyDescent="0.4">
      <c r="A694" s="128"/>
      <c r="B694" s="591"/>
      <c r="C694" s="591"/>
      <c r="D694" s="337"/>
      <c r="AD694" s="542"/>
    </row>
    <row r="695" spans="1:30" s="42" customFormat="1" x14ac:dyDescent="0.4">
      <c r="A695" s="128"/>
      <c r="B695" s="591"/>
      <c r="C695" s="591"/>
      <c r="D695" s="337"/>
      <c r="AD695" s="542"/>
    </row>
    <row r="696" spans="1:30" s="42" customFormat="1" x14ac:dyDescent="0.4">
      <c r="A696" s="128"/>
      <c r="B696" s="591"/>
      <c r="C696" s="591"/>
      <c r="D696" s="337"/>
      <c r="AD696" s="542"/>
    </row>
    <row r="697" spans="1:30" s="42" customFormat="1" x14ac:dyDescent="0.4">
      <c r="A697" s="128"/>
      <c r="B697" s="591"/>
      <c r="C697" s="591"/>
      <c r="D697" s="337"/>
      <c r="AD697" s="542"/>
    </row>
    <row r="698" spans="1:30" s="42" customFormat="1" x14ac:dyDescent="0.4">
      <c r="A698" s="128"/>
      <c r="B698" s="591"/>
      <c r="C698" s="591"/>
      <c r="D698" s="337"/>
      <c r="AD698" s="542"/>
    </row>
    <row r="699" spans="1:30" s="42" customFormat="1" x14ac:dyDescent="0.4">
      <c r="A699" s="128"/>
      <c r="B699" s="591"/>
      <c r="C699" s="591"/>
      <c r="D699" s="337"/>
      <c r="AD699" s="542"/>
    </row>
    <row r="700" spans="1:30" s="42" customFormat="1" x14ac:dyDescent="0.4">
      <c r="A700" s="128"/>
      <c r="B700" s="591"/>
      <c r="C700" s="591"/>
      <c r="D700" s="337"/>
      <c r="AD700" s="542"/>
    </row>
    <row r="701" spans="1:30" s="42" customFormat="1" x14ac:dyDescent="0.4">
      <c r="A701" s="128"/>
      <c r="B701" s="591"/>
      <c r="C701" s="591"/>
      <c r="D701" s="337"/>
      <c r="AD701" s="542"/>
    </row>
    <row r="702" spans="1:30" s="42" customFormat="1" x14ac:dyDescent="0.4">
      <c r="A702" s="128"/>
      <c r="B702" s="591"/>
      <c r="C702" s="591"/>
      <c r="D702" s="337"/>
      <c r="AD702" s="542"/>
    </row>
    <row r="703" spans="1:30" s="42" customFormat="1" x14ac:dyDescent="0.4">
      <c r="A703" s="128"/>
      <c r="B703" s="591"/>
      <c r="C703" s="591"/>
      <c r="D703" s="337"/>
      <c r="AD703" s="542"/>
    </row>
    <row r="704" spans="1:30" s="42" customFormat="1" x14ac:dyDescent="0.4">
      <c r="A704" s="128"/>
      <c r="B704" s="591"/>
      <c r="C704" s="591"/>
      <c r="D704" s="337"/>
      <c r="AD704" s="542"/>
    </row>
    <row r="705" spans="1:57" s="42" customFormat="1" x14ac:dyDescent="0.4">
      <c r="A705" s="128"/>
      <c r="B705" s="591"/>
      <c r="C705" s="591"/>
      <c r="D705" s="337"/>
      <c r="AD705" s="542"/>
    </row>
    <row r="706" spans="1:57" s="42" customFormat="1" x14ac:dyDescent="0.4">
      <c r="A706" s="128"/>
      <c r="B706" s="591"/>
      <c r="C706" s="591"/>
      <c r="D706" s="337"/>
      <c r="AD706" s="542"/>
    </row>
    <row r="707" spans="1:57" s="42" customFormat="1" x14ac:dyDescent="0.4">
      <c r="A707" s="128"/>
      <c r="B707" s="591"/>
      <c r="C707" s="591"/>
      <c r="D707" s="337"/>
      <c r="AD707" s="542"/>
    </row>
    <row r="708" spans="1:57" s="42" customFormat="1" x14ac:dyDescent="0.4">
      <c r="A708" s="128"/>
      <c r="B708" s="591"/>
      <c r="C708" s="591"/>
      <c r="D708" s="337" t="s">
        <v>48</v>
      </c>
      <c r="AD708" s="542"/>
    </row>
    <row r="709" spans="1:57" s="42" customFormat="1" x14ac:dyDescent="0.4">
      <c r="A709" s="128"/>
      <c r="B709" s="591"/>
      <c r="C709" s="591"/>
      <c r="D709" s="337"/>
      <c r="AD709" s="542"/>
    </row>
    <row r="710" spans="1:57" s="116" customFormat="1" ht="46.5" customHeight="1" x14ac:dyDescent="0.75">
      <c r="A710" s="610"/>
      <c r="B710" s="610"/>
      <c r="C710" s="610"/>
      <c r="E710" s="116" t="s">
        <v>113</v>
      </c>
      <c r="AD710" s="558"/>
      <c r="AG710" s="116" t="s">
        <v>198</v>
      </c>
    </row>
    <row r="711" spans="1:57" s="405" customFormat="1" ht="37.5" customHeight="1" x14ac:dyDescent="0.4">
      <c r="A711" s="611"/>
      <c r="B711" s="611"/>
      <c r="C711" s="611"/>
      <c r="D711" s="403"/>
      <c r="E711" s="404" t="s">
        <v>125</v>
      </c>
      <c r="F711" s="403"/>
      <c r="G711" s="403"/>
      <c r="H711" s="403"/>
      <c r="I711" s="403"/>
      <c r="J711" s="403"/>
      <c r="K711" s="403"/>
      <c r="L711" s="403"/>
      <c r="M711" s="403"/>
      <c r="N711" s="403"/>
      <c r="O711" s="403"/>
      <c r="P711" s="403"/>
      <c r="Q711" s="403"/>
      <c r="R711" s="403"/>
      <c r="S711" s="403"/>
      <c r="T711" s="403"/>
      <c r="U711" s="403"/>
      <c r="V711" s="403"/>
      <c r="W711" s="403"/>
      <c r="X711" s="403"/>
      <c r="Y711" s="403"/>
      <c r="Z711" s="403"/>
      <c r="AA711" s="403"/>
      <c r="AB711" s="403"/>
      <c r="AC711" s="403"/>
      <c r="AD711" s="559"/>
      <c r="AE711" s="403"/>
      <c r="AF711" s="403"/>
      <c r="AG711" s="404" t="s">
        <v>199</v>
      </c>
    </row>
    <row r="712" spans="1:57" s="42" customFormat="1" x14ac:dyDescent="0.4">
      <c r="A712" s="128"/>
      <c r="B712" s="591"/>
      <c r="C712" s="591"/>
      <c r="D712" s="337" t="s">
        <v>48</v>
      </c>
      <c r="AD712" s="542"/>
    </row>
    <row r="713" spans="1:57" s="42" customFormat="1" ht="30" customHeight="1" x14ac:dyDescent="0.4">
      <c r="A713" s="128"/>
      <c r="B713" s="591"/>
      <c r="C713" s="591"/>
      <c r="D713" s="337" t="s">
        <v>48</v>
      </c>
      <c r="E713" s="641"/>
      <c r="F713" s="1135" t="s">
        <v>34</v>
      </c>
      <c r="G713" s="1136"/>
      <c r="H713" s="1136"/>
      <c r="I713" s="1136"/>
      <c r="J713" s="1136"/>
      <c r="K713" s="1136"/>
      <c r="L713" s="1136"/>
      <c r="M713" s="1136"/>
      <c r="N713" s="1136"/>
      <c r="O713" s="1136"/>
      <c r="P713" s="1136"/>
      <c r="Q713" s="1137"/>
      <c r="R713" s="1138" t="s">
        <v>328</v>
      </c>
      <c r="S713" s="1139"/>
      <c r="T713" s="1139"/>
      <c r="U713" s="1139"/>
      <c r="V713" s="1139"/>
      <c r="W713" s="1139"/>
      <c r="X713" s="1139"/>
      <c r="Y713" s="1139"/>
      <c r="Z713" s="1139"/>
      <c r="AA713" s="1139"/>
      <c r="AB713" s="1139"/>
      <c r="AC713" s="1139"/>
      <c r="AD713" s="542"/>
      <c r="AG713" s="641"/>
      <c r="AH713" s="1135" t="s">
        <v>174</v>
      </c>
      <c r="AI713" s="1136"/>
      <c r="AJ713" s="1136"/>
      <c r="AK713" s="1136"/>
      <c r="AL713" s="1136"/>
      <c r="AM713" s="1136"/>
      <c r="AN713" s="1136"/>
      <c r="AO713" s="1136"/>
      <c r="AP713" s="1136"/>
      <c r="AQ713" s="1136"/>
      <c r="AR713" s="1136"/>
      <c r="AS713" s="1137"/>
      <c r="AT713" s="1138" t="s">
        <v>426</v>
      </c>
      <c r="AU713" s="1139"/>
      <c r="AV713" s="1139"/>
      <c r="AW713" s="1139"/>
      <c r="AX713" s="1139"/>
      <c r="AY713" s="1139"/>
      <c r="AZ713" s="1139"/>
      <c r="BA713" s="1139"/>
      <c r="BB713" s="1139"/>
      <c r="BC713" s="1139"/>
      <c r="BD713" s="1139"/>
      <c r="BE713" s="1139"/>
    </row>
    <row r="714" spans="1:57" s="42" customFormat="1" ht="30" customHeight="1" x14ac:dyDescent="0.4">
      <c r="A714" s="128"/>
      <c r="B714" s="591"/>
      <c r="C714" s="591"/>
      <c r="D714" s="337"/>
      <c r="E714" s="642"/>
      <c r="F714" s="1140" t="str">
        <f>"Losun árið "&amp;$A$2&amp;" í samanburði við losun fyrri ára"</f>
        <v>Losun árið 2023 í samanburði við losun fyrri ára</v>
      </c>
      <c r="G714" s="1141"/>
      <c r="H714" s="1141"/>
      <c r="I714" s="1141"/>
      <c r="J714" s="1141"/>
      <c r="K714" s="1141"/>
      <c r="L714" s="1141"/>
      <c r="M714" s="1141"/>
      <c r="N714" s="1141"/>
      <c r="O714" s="1141"/>
      <c r="P714" s="1141"/>
      <c r="Q714" s="1142"/>
      <c r="R714" s="1143" t="s">
        <v>326</v>
      </c>
      <c r="S714" s="1144"/>
      <c r="T714" s="1144"/>
      <c r="U714" s="1144"/>
      <c r="V714" s="1144"/>
      <c r="W714" s="1145"/>
      <c r="X714" s="1143" t="s">
        <v>327</v>
      </c>
      <c r="Y714" s="1144"/>
      <c r="Z714" s="1144"/>
      <c r="AA714" s="1144"/>
      <c r="AB714" s="1144"/>
      <c r="AC714" s="1144"/>
      <c r="AD714" s="542"/>
      <c r="AG714" s="642"/>
      <c r="AH714" s="1140" t="str">
        <f>$AH$5</f>
        <v>Emissions in 2023 compared to emissions in previous years</v>
      </c>
      <c r="AI714" s="1141"/>
      <c r="AJ714" s="1141"/>
      <c r="AK714" s="1141"/>
      <c r="AL714" s="1141"/>
      <c r="AM714" s="1141"/>
      <c r="AN714" s="1141"/>
      <c r="AO714" s="1141"/>
      <c r="AP714" s="1141"/>
      <c r="AQ714" s="1141"/>
      <c r="AR714" s="1141"/>
      <c r="AS714" s="1142"/>
      <c r="AT714" s="1143" t="str">
        <f>$AT$5</f>
        <v>Scenario: With Existing Measures</v>
      </c>
      <c r="AU714" s="1144"/>
      <c r="AV714" s="1144"/>
      <c r="AW714" s="1144"/>
      <c r="AX714" s="1144"/>
      <c r="AY714" s="1145"/>
      <c r="AZ714" s="1143" t="str">
        <f>$AZ$5</f>
        <v>Scenario: With Additional Measures</v>
      </c>
      <c r="BA714" s="1144"/>
      <c r="BB714" s="1144"/>
      <c r="BC714" s="1144"/>
      <c r="BD714" s="1144"/>
      <c r="BE714" s="1144"/>
    </row>
    <row r="715" spans="1:57" s="42" customFormat="1" ht="28.5" customHeight="1" x14ac:dyDescent="0.4">
      <c r="A715" s="128"/>
      <c r="B715" s="591"/>
      <c r="C715" s="591"/>
      <c r="D715" s="337" t="s">
        <v>48</v>
      </c>
      <c r="E715" s="641"/>
      <c r="F715" s="1132" t="str">
        <f>"Losun "&amp;$A$2</f>
        <v>Losun 2023</v>
      </c>
      <c r="G715" s="1133"/>
      <c r="H715" s="1134"/>
      <c r="I715" s="1133" t="str">
        <f>"Breyting frá "&amp;$B$4</f>
        <v>Breyting frá 2022</v>
      </c>
      <c r="J715" s="1133"/>
      <c r="K715" s="1134"/>
      <c r="L715" s="1133" t="str">
        <f>"Breyting frá "&amp;$B$3</f>
        <v>Breyting frá 2005</v>
      </c>
      <c r="M715" s="1133"/>
      <c r="N715" s="1134"/>
      <c r="O715" s="1132" t="str">
        <f>"Breyting frá "&amp;$B$2</f>
        <v>Breyting frá 1990</v>
      </c>
      <c r="P715" s="1133"/>
      <c r="Q715" s="1134"/>
      <c r="R715" s="1146" t="s">
        <v>324</v>
      </c>
      <c r="S715" s="1147"/>
      <c r="T715" s="1148"/>
      <c r="U715" s="1147" t="s">
        <v>325</v>
      </c>
      <c r="V715" s="1147"/>
      <c r="W715" s="1148"/>
      <c r="X715" s="1146" t="s">
        <v>324</v>
      </c>
      <c r="Y715" s="1147"/>
      <c r="Z715" s="1148"/>
      <c r="AA715" s="1147" t="s">
        <v>325</v>
      </c>
      <c r="AB715" s="1147"/>
      <c r="AC715" s="1147"/>
      <c r="AD715" s="542"/>
      <c r="AG715" s="641"/>
      <c r="AH715" s="1132" t="str">
        <f>$AH$6</f>
        <v>Emissions in 2023</v>
      </c>
      <c r="AI715" s="1133"/>
      <c r="AJ715" s="1134"/>
      <c r="AK715" s="1132" t="str">
        <f>$AK$6</f>
        <v>Change from 2022</v>
      </c>
      <c r="AL715" s="1133"/>
      <c r="AM715" s="1134"/>
      <c r="AN715" s="1132" t="str">
        <f>$AN$6</f>
        <v>Change from 2005</v>
      </c>
      <c r="AO715" s="1133"/>
      <c r="AP715" s="1134"/>
      <c r="AQ715" s="1132" t="str">
        <f>$AQ$6</f>
        <v>Change from 1990</v>
      </c>
      <c r="AR715" s="1133"/>
      <c r="AS715" s="1134"/>
      <c r="AT715" s="1146" t="str">
        <f>$AT$6</f>
        <v>Change between 1990 and 2055</v>
      </c>
      <c r="AU715" s="1147"/>
      <c r="AV715" s="1148"/>
      <c r="AW715" s="1146" t="str">
        <f>$AW$6</f>
        <v>Change between 2005 and 2030</v>
      </c>
      <c r="AX715" s="1147"/>
      <c r="AY715" s="1148"/>
      <c r="AZ715" s="1146" t="str">
        <f>$AT$6</f>
        <v>Change between 1990 and 2055</v>
      </c>
      <c r="BA715" s="1147"/>
      <c r="BB715" s="1148"/>
      <c r="BC715" s="1146" t="str">
        <f>$AW$6</f>
        <v>Change between 2005 and 2030</v>
      </c>
      <c r="BD715" s="1147"/>
      <c r="BE715" s="1147"/>
    </row>
    <row r="716" spans="1:57" s="42" customFormat="1" x14ac:dyDescent="0.4">
      <c r="A716" s="128"/>
      <c r="B716" s="591"/>
      <c r="C716" s="591"/>
      <c r="D716" s="337" t="s">
        <v>48</v>
      </c>
      <c r="E716" s="643"/>
      <c r="F716" s="1130" t="s">
        <v>343</v>
      </c>
      <c r="G716" s="1131"/>
      <c r="H716" s="406" t="s">
        <v>4</v>
      </c>
      <c r="I716" s="1131" t="str">
        <f>$F$7</f>
        <v>Þús. tonn CO₂-íg.</v>
      </c>
      <c r="J716" s="1131"/>
      <c r="K716" s="406" t="s">
        <v>4</v>
      </c>
      <c r="L716" s="1131" t="str">
        <f>$F$7</f>
        <v>Þús. tonn CO₂-íg.</v>
      </c>
      <c r="M716" s="1131"/>
      <c r="N716" s="406" t="s">
        <v>4</v>
      </c>
      <c r="O716" s="1131" t="str">
        <f>$F$7</f>
        <v>Þús. tonn CO₂-íg.</v>
      </c>
      <c r="P716" s="1131"/>
      <c r="Q716" s="406" t="s">
        <v>4</v>
      </c>
      <c r="R716" s="1149" t="str">
        <f>$F$7</f>
        <v>Þús. tonn CO₂-íg.</v>
      </c>
      <c r="S716" s="1149"/>
      <c r="T716" s="645" t="s">
        <v>4</v>
      </c>
      <c r="U716" s="1149" t="str">
        <f>$F$7</f>
        <v>Þús. tonn CO₂-íg.</v>
      </c>
      <c r="V716" s="1149"/>
      <c r="W716" s="645" t="s">
        <v>4</v>
      </c>
      <c r="X716" s="1149" t="str">
        <f>$F$7</f>
        <v>Þús. tonn CO₂-íg.</v>
      </c>
      <c r="Y716" s="1149"/>
      <c r="Z716" s="645" t="s">
        <v>4</v>
      </c>
      <c r="AA716" s="1149" t="str">
        <f>$F$7</f>
        <v>Þús. tonn CO₂-íg.</v>
      </c>
      <c r="AB716" s="1149"/>
      <c r="AC716" s="644" t="s">
        <v>4</v>
      </c>
      <c r="AD716" s="542"/>
      <c r="AG716" s="643"/>
      <c r="AH716" s="1130" t="s">
        <v>435</v>
      </c>
      <c r="AI716" s="1131"/>
      <c r="AJ716" s="406" t="s">
        <v>4</v>
      </c>
      <c r="AK716" s="1130" t="s">
        <v>435</v>
      </c>
      <c r="AL716" s="1131"/>
      <c r="AM716" s="406" t="s">
        <v>4</v>
      </c>
      <c r="AN716" s="1130" t="s">
        <v>435</v>
      </c>
      <c r="AO716" s="1131"/>
      <c r="AP716" s="406" t="s">
        <v>4</v>
      </c>
      <c r="AQ716" s="1130" t="s">
        <v>435</v>
      </c>
      <c r="AR716" s="1131"/>
      <c r="AS716" s="406" t="s">
        <v>4</v>
      </c>
      <c r="AT716" s="1202" t="s">
        <v>435</v>
      </c>
      <c r="AU716" s="1149"/>
      <c r="AV716" s="645" t="s">
        <v>4</v>
      </c>
      <c r="AW716" s="1202" t="s">
        <v>435</v>
      </c>
      <c r="AX716" s="1149"/>
      <c r="AY716" s="645" t="s">
        <v>4</v>
      </c>
      <c r="AZ716" s="1202" t="s">
        <v>435</v>
      </c>
      <c r="BA716" s="1149"/>
      <c r="BB716" s="645" t="s">
        <v>4</v>
      </c>
      <c r="BC716" s="1202" t="s">
        <v>435</v>
      </c>
      <c r="BD716" s="1149"/>
      <c r="BE716" s="644" t="s">
        <v>4</v>
      </c>
    </row>
    <row r="717" spans="1:57" s="42" customFormat="1" ht="21" customHeight="1" x14ac:dyDescent="0.4">
      <c r="A717" s="128" t="s">
        <v>84</v>
      </c>
      <c r="B717" s="128" t="s">
        <v>419</v>
      </c>
      <c r="C717" s="128" t="s">
        <v>422</v>
      </c>
      <c r="D717" s="337" t="s">
        <v>48</v>
      </c>
      <c r="E717" s="314" t="str">
        <f>'Talnagögn | Numerical Data'!$D$309</f>
        <v>Alþjóðaflug</v>
      </c>
      <c r="F717" s="1005" cm="1">
        <f t="array" ref="F717">INDEX('Talnagögn | Numerical Data'!$1:$1048576,_xlfn.XMATCH($A717,'Talnagögn | Numerical Data'!$A:$A),_xlfn.XMATCH($A$2,'Talnagögn | Numerical Data'!$1:$1))</f>
        <v>967.65275881202047</v>
      </c>
      <c r="G717" s="1005"/>
      <c r="H717" s="292">
        <f>F717/$F$719</f>
        <v>0.74418352348911221</v>
      </c>
      <c r="I717" s="1005" cm="1">
        <f t="array" ref="I717">INDEX('Talnagögn | Numerical Data'!$1:$1048576,_xlfn.XMATCH($A717,'Talnagögn | Numerical Data'!$A:$A),_xlfn.XMATCH($A$2,'Talnagögn | Numerical Data'!$1:$1))-INDEX('Talnagögn | Numerical Data'!$1:$1048576,_xlfn.XMATCH($A717,'Talnagögn | Numerical Data'!$A:$A),_xlfn.XMATCH($B$4,'Talnagögn | Numerical Data'!$1:$1))</f>
        <v>112.90672529255471</v>
      </c>
      <c r="J717" s="1005"/>
      <c r="K717" s="292" cm="1">
        <f t="array" ref="K717">INDEX('Talnagögn | Numerical Data'!$1:$1048576,_xlfn.XMATCH($A717,'Talnagögn | Numerical Data'!$A:$A),_xlfn.XMATCH($A$2,'Talnagögn | Numerical Data'!$1:$1))/INDEX('Talnagögn | Numerical Data'!$1:$1048576,_xlfn.XMATCH($A717,'Talnagögn | Numerical Data'!$A:$A),_xlfn.XMATCH($B$4,'Talnagögn | Numerical Data'!$1:$1))-1</f>
        <v>0.13209388621279095</v>
      </c>
      <c r="L717" s="1005" cm="1">
        <f t="array" ref="L717">INDEX('Talnagögn | Numerical Data'!$1:$1048576,_xlfn.XMATCH($A717,'Talnagögn | Numerical Data'!$A:$A),_xlfn.XMATCH($A$2,'Talnagögn | Numerical Data'!$1:$1))-INDEX('Talnagögn | Numerical Data'!$1:$1048576,_xlfn.XMATCH($A717,'Talnagögn | Numerical Data'!$A:$A),_xlfn.XMATCH($B$3,'Talnagögn | Numerical Data'!$1:$1))</f>
        <v>543.2227106292205</v>
      </c>
      <c r="M717" s="1005"/>
      <c r="N717" s="292" cm="1">
        <f t="array" ref="N717">INDEX('Talnagögn | Numerical Data'!$1:$1048576,_xlfn.XMATCH($A717,'Talnagögn | Numerical Data'!$A:$A),_xlfn.XMATCH($A$2,'Talnagögn | Numerical Data'!$1:$1))/INDEX('Talnagögn | Numerical Data'!$1:$1048576,_xlfn.XMATCH($A717,'Talnagögn | Numerical Data'!$A:$A),_xlfn.XMATCH($B$3,'Talnagögn | Numerical Data'!$1:$1))-1</f>
        <v>1.2798874937225393</v>
      </c>
      <c r="O717" s="1005" cm="1">
        <f t="array" ref="O717">INDEX('Talnagögn | Numerical Data'!$1:$1048576,_xlfn.XMATCH($A717,'Talnagögn | Numerical Data'!$A:$A),_xlfn.XMATCH($A$2,'Talnagögn | Numerical Data'!$1:$1))-INDEX('Talnagögn | Numerical Data'!$1:$1048576,_xlfn.XMATCH($A717,'Talnagögn | Numerical Data'!$A:$A),_xlfn.XMATCH($B$2,'Talnagögn | Numerical Data'!$1:$1))</f>
        <v>746.54338073535382</v>
      </c>
      <c r="P717" s="1005"/>
      <c r="Q717" s="292" cm="1">
        <f t="array" ref="Q717">INDEX('Talnagögn | Numerical Data'!$1:$1048576,_xlfn.XMATCH($A717,'Talnagögn | Numerical Data'!$A:$A),_xlfn.XMATCH($A$2,'Talnagögn | Numerical Data'!$1:$1))/INDEX('Talnagögn | Numerical Data'!$1:$1048576,_xlfn.XMATCH($A717,'Talnagögn | Numerical Data'!$A:$A),_xlfn.XMATCH($B$2,'Talnagögn | Numerical Data'!$1:$1))-1</f>
        <v>3.3763533108781125</v>
      </c>
      <c r="R717" s="989" cm="1">
        <f t="array" ref="R717">INDEX('Talnagögn | Numerical Data'!$1:$1048576,_xlfn.XMATCH($B717,'Talnagögn | Numerical Data'!$B:$B),_xlfn.XMATCH($B$6,'Talnagögn | Numerical Data'!$1:$1))-INDEX('Talnagögn | Numerical Data'!$1:$1048576,_xlfn.XMATCH($A717,'Talnagögn | Numerical Data'!$A:$A),_xlfn.XMATCH($B$2,'Talnagögn | Numerical Data'!$1:$1))</f>
        <v>1404.9510786433336</v>
      </c>
      <c r="S717" s="989"/>
      <c r="T717" s="292" cm="1">
        <f t="array" ref="T717">INDEX('Talnagögn | Numerical Data'!$1:$1048576,_xlfn.XMATCH($B717,'Talnagögn | Numerical Data'!$B:$B),_xlfn.XMATCH($B$6,'Talnagögn | Numerical Data'!$1:$1))/INDEX('Talnagögn | Numerical Data'!$1:$1048576,_xlfn.XMATCH($A717,'Talnagögn | Numerical Data'!$A:$A),_xlfn.XMATCH($B$2,'Talnagögn | Numerical Data'!$1:$1))-1</f>
        <v>6.3540999068623227</v>
      </c>
      <c r="U717" s="989" cm="1">
        <f t="array" ref="U717">INDEX('Talnagögn | Numerical Data'!$1:$1048576,_xlfn.XMATCH($B717,'Talnagögn | Numerical Data'!$B:$B),_xlfn.XMATCH($B$5,'Talnagögn | Numerical Data'!$1:$1))-INDEX('Talnagögn | Numerical Data'!$1:$1048576,_xlfn.XMATCH($A717,'Talnagögn | Numerical Data'!$A:$A),_xlfn.XMATCH($B$3,'Talnagögn | Numerical Data'!$1:$1))</f>
        <v>945.55289229720006</v>
      </c>
      <c r="V717" s="989"/>
      <c r="W717" s="292" cm="1">
        <f t="array" ref="W717">INDEX('Talnagögn | Numerical Data'!$1:$1048576,_xlfn.XMATCH($B717,'Talnagögn | Numerical Data'!$B:$B),_xlfn.XMATCH($B$5,'Talnagögn | Numerical Data'!$1:$1))/INDEX('Talnagögn | Numerical Data'!$1:$1048576,_xlfn.XMATCH($A717,'Talnagögn | Numerical Data'!$A:$A),_xlfn.XMATCH($B$3,'Talnagögn | Numerical Data'!$1:$1))-1</f>
        <v>2.2278179793009256</v>
      </c>
      <c r="X717" s="989" cm="1">
        <f t="array" ref="X717">INDEX('Talnagögn | Numerical Data'!$1:$1048576,_xlfn.XMATCH($C717,'Talnagögn | Numerical Data'!$B:$B),_xlfn.XMATCH($B$6,'Talnagögn | Numerical Data'!$1:$1))-INDEX('Talnagögn | Numerical Data'!$1:$1048576,_xlfn.XMATCH($A717,'Talnagögn | Numerical Data'!$A:$A),_xlfn.XMATCH($B$2,'Talnagögn | Numerical Data'!$1:$1))</f>
        <v>274.23068445733327</v>
      </c>
      <c r="Y717" s="989"/>
      <c r="Z717" s="292" cm="1">
        <f t="array" ref="Z717">INDEX('Talnagögn | Numerical Data'!$1:$1048576,_xlfn.XMATCH($C717,'Talnagögn | Numerical Data'!$B:$B),_xlfn.XMATCH($B$6,'Talnagögn | Numerical Data'!$1:$1))/INDEX('Talnagögn | Numerical Data'!$1:$1048576,_xlfn.XMATCH($A717,'Talnagögn | Numerical Data'!$A:$A),_xlfn.XMATCH($B$2,'Talnagögn | Numerical Data'!$1:$1))-1</f>
        <v>1.2402489973186372</v>
      </c>
      <c r="AA717" s="989" cm="1">
        <f t="array" ref="AA717">INDEX('Talnagögn | Numerical Data'!$1:$1048576,_xlfn.XMATCH($C717,'Talnagögn | Numerical Data'!$B:$B),_xlfn.XMATCH($B$5,'Talnagögn | Numerical Data'!$1:$1))-INDEX('Talnagögn | Numerical Data'!$1:$1048576,_xlfn.XMATCH($A717,'Talnagögn | Numerical Data'!$A:$A),_xlfn.XMATCH($B$3,'Talnagögn | Numerical Data'!$1:$1))</f>
        <v>863.97458777520001</v>
      </c>
      <c r="AB717" s="989"/>
      <c r="AC717" s="287" cm="1">
        <f t="array" ref="AC717">INDEX('Talnagögn | Numerical Data'!$1:$1048576,_xlfn.XMATCH($C717,'Talnagögn | Numerical Data'!$B:$B),_xlfn.XMATCH($B$5,'Talnagögn | Numerical Data'!$1:$1))/INDEX('Talnagögn | Numerical Data'!$1:$1048576,_xlfn.XMATCH($A717,'Talnagögn | Numerical Data'!$A:$A),_xlfn.XMATCH($B$3,'Talnagögn | Numerical Data'!$1:$1))-1</f>
        <v>2.0356112661540169</v>
      </c>
      <c r="AD717" s="542"/>
      <c r="AG717" s="314" t="str">
        <f>'Talnagögn | Numerical Data'!$E$309</f>
        <v>International Aviation</v>
      </c>
      <c r="AH717" s="1005" cm="1">
        <f t="array" ref="AH717">INDEX('Talnagögn | Numerical Data'!$1:$1048576,_xlfn.XMATCH($A717,'Talnagögn | Numerical Data'!$A:$A),_xlfn.XMATCH($A$2,'Talnagögn | Numerical Data'!$1:$1))</f>
        <v>967.65275881202047</v>
      </c>
      <c r="AI717" s="1005"/>
      <c r="AJ717" s="292">
        <f>AH717/$F$719</f>
        <v>0.74418352348911221</v>
      </c>
      <c r="AK717" s="1005" cm="1">
        <f t="array" ref="AK717">INDEX('Talnagögn | Numerical Data'!$1:$1048576,_xlfn.XMATCH($A717,'Talnagögn | Numerical Data'!$A:$A),_xlfn.XMATCH($A$2,'Talnagögn | Numerical Data'!$1:$1))-INDEX('Talnagögn | Numerical Data'!$1:$1048576,_xlfn.XMATCH($A717,'Talnagögn | Numerical Data'!$A:$A),_xlfn.XMATCH($B$4,'Talnagögn | Numerical Data'!$1:$1))</f>
        <v>112.90672529255471</v>
      </c>
      <c r="AL717" s="1005"/>
      <c r="AM717" s="292" cm="1">
        <f t="array" ref="AM717">INDEX('Talnagögn | Numerical Data'!$1:$1048576,_xlfn.XMATCH($A717,'Talnagögn | Numerical Data'!$A:$A),_xlfn.XMATCH($A$2,'Talnagögn | Numerical Data'!$1:$1))/INDEX('Talnagögn | Numerical Data'!$1:$1048576,_xlfn.XMATCH($A717,'Talnagögn | Numerical Data'!$A:$A),_xlfn.XMATCH($B$4,'Talnagögn | Numerical Data'!$1:$1))-1</f>
        <v>0.13209388621279095</v>
      </c>
      <c r="AN717" s="1005" cm="1">
        <f t="array" ref="AN717">INDEX('Talnagögn | Numerical Data'!$1:$1048576,_xlfn.XMATCH($A717,'Talnagögn | Numerical Data'!$A:$A),_xlfn.XMATCH($A$2,'Talnagögn | Numerical Data'!$1:$1))-INDEX('Talnagögn | Numerical Data'!$1:$1048576,_xlfn.XMATCH($A717,'Talnagögn | Numerical Data'!$A:$A),_xlfn.XMATCH($B$3,'Talnagögn | Numerical Data'!$1:$1))</f>
        <v>543.2227106292205</v>
      </c>
      <c r="AO717" s="1005"/>
      <c r="AP717" s="292" cm="1">
        <f t="array" ref="AP717">INDEX('Talnagögn | Numerical Data'!$1:$1048576,_xlfn.XMATCH($A717,'Talnagögn | Numerical Data'!$A:$A),_xlfn.XMATCH($A$2,'Talnagögn | Numerical Data'!$1:$1))/INDEX('Talnagögn | Numerical Data'!$1:$1048576,_xlfn.XMATCH($A717,'Talnagögn | Numerical Data'!$A:$A),_xlfn.XMATCH($B$3,'Talnagögn | Numerical Data'!$1:$1))-1</f>
        <v>1.2798874937225393</v>
      </c>
      <c r="AQ717" s="1005" cm="1">
        <f t="array" ref="AQ717">INDEX('Talnagögn | Numerical Data'!$1:$1048576,_xlfn.XMATCH($A717,'Talnagögn | Numerical Data'!$A:$A),_xlfn.XMATCH($A$2,'Talnagögn | Numerical Data'!$1:$1))-INDEX('Talnagögn | Numerical Data'!$1:$1048576,_xlfn.XMATCH($A717,'Talnagögn | Numerical Data'!$A:$A),_xlfn.XMATCH($B$2,'Talnagögn | Numerical Data'!$1:$1))</f>
        <v>746.54338073535382</v>
      </c>
      <c r="AR717" s="1005"/>
      <c r="AS717" s="292" cm="1">
        <f t="array" ref="AS717">INDEX('Talnagögn | Numerical Data'!$1:$1048576,_xlfn.XMATCH($A717,'Talnagögn | Numerical Data'!$A:$A),_xlfn.XMATCH($A$2,'Talnagögn | Numerical Data'!$1:$1))/INDEX('Talnagögn | Numerical Data'!$1:$1048576,_xlfn.XMATCH($A717,'Talnagögn | Numerical Data'!$A:$A),_xlfn.XMATCH($B$2,'Talnagögn | Numerical Data'!$1:$1))-1</f>
        <v>3.3763533108781125</v>
      </c>
      <c r="AT717" s="989" cm="1">
        <f t="array" ref="AT717">INDEX('Talnagögn | Numerical Data'!$1:$1048576,_xlfn.XMATCH($B717,'Talnagögn | Numerical Data'!$B:$B),_xlfn.XMATCH($B$6,'Talnagögn | Numerical Data'!$1:$1))-INDEX('Talnagögn | Numerical Data'!$1:$1048576,_xlfn.XMATCH($A717,'Talnagögn | Numerical Data'!$A:$A),_xlfn.XMATCH($B$2,'Talnagögn | Numerical Data'!$1:$1))</f>
        <v>1404.9510786433336</v>
      </c>
      <c r="AU717" s="989"/>
      <c r="AV717" s="292" cm="1">
        <f t="array" ref="AV717">INDEX('Talnagögn | Numerical Data'!$1:$1048576,_xlfn.XMATCH($B717,'Talnagögn | Numerical Data'!$B:$B),_xlfn.XMATCH($B$6,'Talnagögn | Numerical Data'!$1:$1))/INDEX('Talnagögn | Numerical Data'!$1:$1048576,_xlfn.XMATCH($A717,'Talnagögn | Numerical Data'!$A:$A),_xlfn.XMATCH($B$2,'Talnagögn | Numerical Data'!$1:$1))-1</f>
        <v>6.3540999068623227</v>
      </c>
      <c r="AW717" s="989" cm="1">
        <f t="array" ref="AW717">INDEX('Talnagögn | Numerical Data'!$1:$1048576,_xlfn.XMATCH($B717,'Talnagögn | Numerical Data'!$B:$B),_xlfn.XMATCH($B$5,'Talnagögn | Numerical Data'!$1:$1))-INDEX('Talnagögn | Numerical Data'!$1:$1048576,_xlfn.XMATCH($A717,'Talnagögn | Numerical Data'!$A:$A),_xlfn.XMATCH($B$3,'Talnagögn | Numerical Data'!$1:$1))</f>
        <v>945.55289229720006</v>
      </c>
      <c r="AX717" s="989"/>
      <c r="AY717" s="292" cm="1">
        <f t="array" ref="AY717">INDEX('Talnagögn | Numerical Data'!$1:$1048576,_xlfn.XMATCH($B717,'Talnagögn | Numerical Data'!$B:$B),_xlfn.XMATCH($B$5,'Talnagögn | Numerical Data'!$1:$1))/INDEX('Talnagögn | Numerical Data'!$1:$1048576,_xlfn.XMATCH($A717,'Talnagögn | Numerical Data'!$A:$A),_xlfn.XMATCH($B$3,'Talnagögn | Numerical Data'!$1:$1))-1</f>
        <v>2.2278179793009256</v>
      </c>
      <c r="AZ717" s="989" cm="1">
        <f t="array" ref="AZ717">INDEX('Talnagögn | Numerical Data'!$1:$1048576,_xlfn.XMATCH($C717,'Talnagögn | Numerical Data'!$B:$B),_xlfn.XMATCH($B$6,'Talnagögn | Numerical Data'!$1:$1))-INDEX('Talnagögn | Numerical Data'!$1:$1048576,_xlfn.XMATCH($A717,'Talnagögn | Numerical Data'!$A:$A),_xlfn.XMATCH($B$2,'Talnagögn | Numerical Data'!$1:$1))</f>
        <v>274.23068445733327</v>
      </c>
      <c r="BA717" s="989"/>
      <c r="BB717" s="292" cm="1">
        <f t="array" ref="BB717">INDEX('Talnagögn | Numerical Data'!$1:$1048576,_xlfn.XMATCH($C717,'Talnagögn | Numerical Data'!$B:$B),_xlfn.XMATCH($B$6,'Talnagögn | Numerical Data'!$1:$1))/INDEX('Talnagögn | Numerical Data'!$1:$1048576,_xlfn.XMATCH($A717,'Talnagögn | Numerical Data'!$A:$A),_xlfn.XMATCH($B$2,'Talnagögn | Numerical Data'!$1:$1))-1</f>
        <v>1.2402489973186372</v>
      </c>
      <c r="BC717" s="989" cm="1">
        <f t="array" ref="BC717">INDEX('Talnagögn | Numerical Data'!$1:$1048576,_xlfn.XMATCH($C717,'Talnagögn | Numerical Data'!$B:$B),_xlfn.XMATCH($B$5,'Talnagögn | Numerical Data'!$1:$1))-INDEX('Talnagögn | Numerical Data'!$1:$1048576,_xlfn.XMATCH($A717,'Talnagögn | Numerical Data'!$A:$A),_xlfn.XMATCH($B$3,'Talnagögn | Numerical Data'!$1:$1))</f>
        <v>863.97458777520001</v>
      </c>
      <c r="BD717" s="989"/>
      <c r="BE717" s="287" cm="1">
        <f t="array" ref="BE717">INDEX('Talnagögn | Numerical Data'!$1:$1048576,_xlfn.XMATCH($C717,'Talnagögn | Numerical Data'!$B:$B),_xlfn.XMATCH($B$5,'Talnagögn | Numerical Data'!$1:$1))/INDEX('Talnagögn | Numerical Data'!$1:$1048576,_xlfn.XMATCH($A717,'Talnagögn | Numerical Data'!$A:$A),_xlfn.XMATCH($B$3,'Talnagögn | Numerical Data'!$1:$1))-1</f>
        <v>2.0356112661540169</v>
      </c>
    </row>
    <row r="718" spans="1:57" s="42" customFormat="1" x14ac:dyDescent="0.4">
      <c r="A718" s="128" t="s">
        <v>85</v>
      </c>
      <c r="B718" s="128" t="s">
        <v>420</v>
      </c>
      <c r="C718" s="128" t="s">
        <v>423</v>
      </c>
      <c r="D718" s="337" t="s">
        <v>48</v>
      </c>
      <c r="E718" s="401" t="str">
        <f>'Talnagögn | Numerical Data'!$D$310</f>
        <v>Alþjóðasiglingar</v>
      </c>
      <c r="F718" s="1039" cm="1">
        <f t="array" ref="F718">INDEX('Talnagögn | Numerical Data'!$1:$1048576,_xlfn.XMATCH($A718,'Talnagögn | Numerical Data'!$A:$A),_xlfn.XMATCH($A$2,'Talnagögn | Numerical Data'!$1:$1))</f>
        <v>332.63504422233115</v>
      </c>
      <c r="G718" s="1040"/>
      <c r="H718" s="362">
        <f>F718/$F$719</f>
        <v>0.25581647651088785</v>
      </c>
      <c r="I718" s="1039" cm="1">
        <f t="array" ref="I718">INDEX('Talnagögn | Numerical Data'!$1:$1048576,_xlfn.XMATCH($A718,'Talnagögn | Numerical Data'!$A:$A),_xlfn.XMATCH($A$2,'Talnagögn | Numerical Data'!$1:$1))-INDEX('Talnagögn | Numerical Data'!$1:$1048576,_xlfn.XMATCH($A718,'Talnagögn | Numerical Data'!$A:$A),_xlfn.XMATCH($B$4,'Talnagögn | Numerical Data'!$1:$1))</f>
        <v>45.400072782545749</v>
      </c>
      <c r="J718" s="1040"/>
      <c r="K718" s="362" cm="1">
        <f t="array" ref="K718">INDEX('Talnagögn | Numerical Data'!$1:$1048576,_xlfn.XMATCH($A718,'Talnagögn | Numerical Data'!$A:$A),_xlfn.XMATCH($A$2,'Talnagögn | Numerical Data'!$1:$1))/INDEX('Talnagögn | Numerical Data'!$1:$1048576,_xlfn.XMATCH($A718,'Talnagögn | Numerical Data'!$A:$A),_xlfn.XMATCH($B$4,'Talnagögn | Numerical Data'!$1:$1))-1</f>
        <v>0.15805900150310626</v>
      </c>
      <c r="L718" s="1039" cm="1">
        <f t="array" ref="L718">INDEX('Talnagögn | Numerical Data'!$1:$1048576,_xlfn.XMATCH($A718,'Talnagögn | Numerical Data'!$A:$A),_xlfn.XMATCH($A$2,'Talnagögn | Numerical Data'!$1:$1))-INDEX('Talnagögn | Numerical Data'!$1:$1048576,_xlfn.XMATCH($A718,'Talnagögn | Numerical Data'!$A:$A),_xlfn.XMATCH($B$3,'Talnagögn | Numerical Data'!$1:$1))</f>
        <v>330.88223067391988</v>
      </c>
      <c r="M718" s="1040"/>
      <c r="N718" s="362" cm="1">
        <f t="array" ref="N718">INDEX('Talnagögn | Numerical Data'!$1:$1048576,_xlfn.XMATCH($A718,'Talnagögn | Numerical Data'!$A:$A),_xlfn.XMATCH($A$2,'Talnagögn | Numerical Data'!$1:$1))/INDEX('Talnagögn | Numerical Data'!$1:$1048576,_xlfn.XMATCH($A718,'Talnagögn | Numerical Data'!$A:$A),_xlfn.XMATCH($B$3,'Talnagögn | Numerical Data'!$1:$1))-1</f>
        <v>188.77206361956326</v>
      </c>
      <c r="O718" s="1039" cm="1">
        <f t="array" ref="O718">INDEX('Talnagögn | Numerical Data'!$1:$1048576,_xlfn.XMATCH($A718,'Talnagögn | Numerical Data'!$A:$A),_xlfn.XMATCH($A$2,'Talnagögn | Numerical Data'!$1:$1))-INDEX('Talnagögn | Numerical Data'!$1:$1048576,_xlfn.XMATCH($A718,'Talnagögn | Numerical Data'!$A:$A),_xlfn.XMATCH($B$2,'Talnagögn | Numerical Data'!$1:$1))</f>
        <v>304.55611922499372</v>
      </c>
      <c r="P718" s="1040"/>
      <c r="Q718" s="363" cm="1">
        <f t="array" ref="Q718">INDEX('Talnagögn | Numerical Data'!$1:$1048576,_xlfn.XMATCH($A718,'Talnagögn | Numerical Data'!$A:$A),_xlfn.XMATCH($A$2,'Talnagögn | Numerical Data'!$1:$1))/INDEX('Talnagögn | Numerical Data'!$1:$1048576,_xlfn.XMATCH($A718,'Talnagögn | Numerical Data'!$A:$A),_xlfn.XMATCH($B$2,'Talnagögn | Numerical Data'!$1:$1))-1</f>
        <v>10.846430882018218</v>
      </c>
      <c r="R718" s="1039" cm="1">
        <f t="array" ref="R718">INDEX('Talnagögn | Numerical Data'!$1:$1048576,_xlfn.XMATCH($B718,'Talnagögn | Numerical Data'!$B:$B),_xlfn.XMATCH($B$6,'Talnagögn | Numerical Data'!$1:$1))-INDEX('Talnagögn | Numerical Data'!$1:$1048576,_xlfn.XMATCH($A718,'Talnagögn | Numerical Data'!$A:$A),_xlfn.XMATCH($B$2,'Talnagögn | Numerical Data'!$1:$1))</f>
        <v>70.696449017534491</v>
      </c>
      <c r="S718" s="1040"/>
      <c r="T718" s="362" cm="1">
        <f t="array" ref="T718">INDEX('Talnagögn | Numerical Data'!$1:$1048576,_xlfn.XMATCH($B718,'Talnagögn | Numerical Data'!$B:$B),_xlfn.XMATCH($B$6,'Talnagögn | Numerical Data'!$1:$1))/INDEX('Talnagögn | Numerical Data'!$1:$1048576,_xlfn.XMATCH($A718,'Talnagögn | Numerical Data'!$A:$A),_xlfn.XMATCH($B$2,'Talnagögn | Numerical Data'!$1:$1))-1</f>
        <v>2.5177761977795914</v>
      </c>
      <c r="U718" s="1039" cm="1">
        <f t="array" ref="U718">INDEX('Talnagögn | Numerical Data'!$1:$1048576,_xlfn.XMATCH($B718,'Talnagögn | Numerical Data'!$B:$B),_xlfn.XMATCH($B$5,'Talnagögn | Numerical Data'!$1:$1))-INDEX('Talnagögn | Numerical Data'!$1:$1048576,_xlfn.XMATCH($A718,'Talnagögn | Numerical Data'!$A:$A),_xlfn.XMATCH($B$3,'Talnagögn | Numerical Data'!$1:$1))</f>
        <v>378.87662863537747</v>
      </c>
      <c r="V718" s="1040"/>
      <c r="W718" s="362" cm="1">
        <f t="array" ref="W718">INDEX('Talnagögn | Numerical Data'!$1:$1048576,_xlfn.XMATCH($B718,'Talnagögn | Numerical Data'!$B:$B),_xlfn.XMATCH($B$5,'Talnagögn | Numerical Data'!$1:$1))/INDEX('Talnagögn | Numerical Data'!$1:$1048576,_xlfn.XMATCH($A718,'Talnagögn | Numerical Data'!$A:$A),_xlfn.XMATCH($B$3,'Talnagögn | Numerical Data'!$1:$1))-1</f>
        <v>216.15341174125018</v>
      </c>
      <c r="X718" s="1169" cm="1">
        <f t="array" ref="X718">INDEX('Talnagögn | Numerical Data'!$1:$1048576,_xlfn.XMATCH($C718,'Talnagögn | Numerical Data'!$B:$B),_xlfn.XMATCH($B$6,'Talnagögn | Numerical Data'!$1:$1))-INDEX('Talnagögn | Numerical Data'!$1:$1048576,_xlfn.XMATCH($A718,'Talnagögn | Numerical Data'!$A:$A),_xlfn.XMATCH($B$2,'Talnagögn | Numerical Data'!$1:$1))</f>
        <v>70.696449017534491</v>
      </c>
      <c r="Y718" s="1170"/>
      <c r="Z718" s="625" cm="1">
        <f t="array" ref="Z718">INDEX('Talnagögn | Numerical Data'!$1:$1048576,_xlfn.XMATCH($C718,'Talnagögn | Numerical Data'!$B:$B),_xlfn.XMATCH($B$6,'Talnagögn | Numerical Data'!$1:$1))/INDEX('Talnagögn | Numerical Data'!$1:$1048576,_xlfn.XMATCH($A718,'Talnagögn | Numerical Data'!$A:$A),_xlfn.XMATCH($B$2,'Talnagögn | Numerical Data'!$1:$1))-1</f>
        <v>2.5177761977795914</v>
      </c>
      <c r="AA718" s="1169" cm="1">
        <f t="array" ref="AA718">INDEX('Talnagögn | Numerical Data'!$1:$1048576,_xlfn.XMATCH($C718,'Talnagögn | Numerical Data'!$B:$B),_xlfn.XMATCH($B$5,'Talnagögn | Numerical Data'!$1:$1))-INDEX('Talnagögn | Numerical Data'!$1:$1048576,_xlfn.XMATCH($A718,'Talnagögn | Numerical Data'!$A:$A),_xlfn.XMATCH($B$3,'Talnagögn | Numerical Data'!$1:$1))</f>
        <v>378.87662863537747</v>
      </c>
      <c r="AB718" s="1170"/>
      <c r="AC718" s="626" cm="1">
        <f t="array" ref="AC718">INDEX('Talnagögn | Numerical Data'!$1:$1048576,_xlfn.XMATCH($C718,'Talnagögn | Numerical Data'!$B:$B),_xlfn.XMATCH($B$5,'Talnagögn | Numerical Data'!$1:$1))/INDEX('Talnagögn | Numerical Data'!$1:$1048576,_xlfn.XMATCH($A718,'Talnagögn | Numerical Data'!$A:$A),_xlfn.XMATCH($B$3,'Talnagögn | Numerical Data'!$1:$1))-1</f>
        <v>216.15341174125018</v>
      </c>
      <c r="AD718" s="630"/>
      <c r="AG718" s="401" t="str">
        <f>'Talnagögn | Numerical Data'!$E$310</f>
        <v>International Navigation</v>
      </c>
      <c r="AH718" s="1039" cm="1">
        <f t="array" ref="AH718">INDEX('Talnagögn | Numerical Data'!$1:$1048576,_xlfn.XMATCH($A718,'Talnagögn | Numerical Data'!$A:$A),_xlfn.XMATCH($A$2,'Talnagögn | Numerical Data'!$1:$1))</f>
        <v>332.63504422233115</v>
      </c>
      <c r="AI718" s="1040"/>
      <c r="AJ718" s="362">
        <f>AH718/$F$719</f>
        <v>0.25581647651088785</v>
      </c>
      <c r="AK718" s="1039" cm="1">
        <f t="array" ref="AK718">INDEX('Talnagögn | Numerical Data'!$1:$1048576,_xlfn.XMATCH($A718,'Talnagögn | Numerical Data'!$A:$A),_xlfn.XMATCH($A$2,'Talnagögn | Numerical Data'!$1:$1))-INDEX('Talnagögn | Numerical Data'!$1:$1048576,_xlfn.XMATCH($A718,'Talnagögn | Numerical Data'!$A:$A),_xlfn.XMATCH($B$4,'Talnagögn | Numerical Data'!$1:$1))</f>
        <v>45.400072782545749</v>
      </c>
      <c r="AL718" s="1040"/>
      <c r="AM718" s="362" cm="1">
        <f t="array" ref="AM718">INDEX('Talnagögn | Numerical Data'!$1:$1048576,_xlfn.XMATCH($A718,'Talnagögn | Numerical Data'!$A:$A),_xlfn.XMATCH($A$2,'Talnagögn | Numerical Data'!$1:$1))/INDEX('Talnagögn | Numerical Data'!$1:$1048576,_xlfn.XMATCH($A718,'Talnagögn | Numerical Data'!$A:$A),_xlfn.XMATCH($B$4,'Talnagögn | Numerical Data'!$1:$1))-1</f>
        <v>0.15805900150310626</v>
      </c>
      <c r="AN718" s="1039" cm="1">
        <f t="array" ref="AN718">INDEX('Talnagögn | Numerical Data'!$1:$1048576,_xlfn.XMATCH($A718,'Talnagögn | Numerical Data'!$A:$A),_xlfn.XMATCH($A$2,'Talnagögn | Numerical Data'!$1:$1))-INDEX('Talnagögn | Numerical Data'!$1:$1048576,_xlfn.XMATCH($A718,'Talnagögn | Numerical Data'!$A:$A),_xlfn.XMATCH($B$3,'Talnagögn | Numerical Data'!$1:$1))</f>
        <v>330.88223067391988</v>
      </c>
      <c r="AO718" s="1040"/>
      <c r="AP718" s="362" cm="1">
        <f t="array" ref="AP718">INDEX('Talnagögn | Numerical Data'!$1:$1048576,_xlfn.XMATCH($A718,'Talnagögn | Numerical Data'!$A:$A),_xlfn.XMATCH($A$2,'Talnagögn | Numerical Data'!$1:$1))/INDEX('Talnagögn | Numerical Data'!$1:$1048576,_xlfn.XMATCH($A718,'Talnagögn | Numerical Data'!$A:$A),_xlfn.XMATCH($B$3,'Talnagögn | Numerical Data'!$1:$1))-1</f>
        <v>188.77206361956326</v>
      </c>
      <c r="AQ718" s="1039" cm="1">
        <f t="array" ref="AQ718">INDEX('Talnagögn | Numerical Data'!$1:$1048576,_xlfn.XMATCH($A718,'Talnagögn | Numerical Data'!$A:$A),_xlfn.XMATCH($A$2,'Talnagögn | Numerical Data'!$1:$1))-INDEX('Talnagögn | Numerical Data'!$1:$1048576,_xlfn.XMATCH($A718,'Talnagögn | Numerical Data'!$A:$A),_xlfn.XMATCH($B$2,'Talnagögn | Numerical Data'!$1:$1))</f>
        <v>304.55611922499372</v>
      </c>
      <c r="AR718" s="1040"/>
      <c r="AS718" s="363" cm="1">
        <f t="array" ref="AS718">INDEX('Talnagögn | Numerical Data'!$1:$1048576,_xlfn.XMATCH($A718,'Talnagögn | Numerical Data'!$A:$A),_xlfn.XMATCH($A$2,'Talnagögn | Numerical Data'!$1:$1))/INDEX('Talnagögn | Numerical Data'!$1:$1048576,_xlfn.XMATCH($A718,'Talnagögn | Numerical Data'!$A:$A),_xlfn.XMATCH($B$2,'Talnagögn | Numerical Data'!$1:$1))-1</f>
        <v>10.846430882018218</v>
      </c>
      <c r="AT718" s="1039" cm="1">
        <f t="array" ref="AT718">INDEX('Talnagögn | Numerical Data'!$1:$1048576,_xlfn.XMATCH($B718,'Talnagögn | Numerical Data'!$B:$B),_xlfn.XMATCH($B$6,'Talnagögn | Numerical Data'!$1:$1))-INDEX('Talnagögn | Numerical Data'!$1:$1048576,_xlfn.XMATCH($A718,'Talnagögn | Numerical Data'!$A:$A),_xlfn.XMATCH($B$2,'Talnagögn | Numerical Data'!$1:$1))</f>
        <v>70.696449017534491</v>
      </c>
      <c r="AU718" s="1040"/>
      <c r="AV718" s="362" cm="1">
        <f t="array" ref="AV718">INDEX('Talnagögn | Numerical Data'!$1:$1048576,_xlfn.XMATCH($B718,'Talnagögn | Numerical Data'!$B:$B),_xlfn.XMATCH($B$6,'Talnagögn | Numerical Data'!$1:$1))/INDEX('Talnagögn | Numerical Data'!$1:$1048576,_xlfn.XMATCH($A718,'Talnagögn | Numerical Data'!$A:$A),_xlfn.XMATCH($B$2,'Talnagögn | Numerical Data'!$1:$1))-1</f>
        <v>2.5177761977795914</v>
      </c>
      <c r="AW718" s="1039" cm="1">
        <f t="array" ref="AW718">INDEX('Talnagögn | Numerical Data'!$1:$1048576,_xlfn.XMATCH($B718,'Talnagögn | Numerical Data'!$B:$B),_xlfn.XMATCH($B$5,'Talnagögn | Numerical Data'!$1:$1))-INDEX('Talnagögn | Numerical Data'!$1:$1048576,_xlfn.XMATCH($A718,'Talnagögn | Numerical Data'!$A:$A),_xlfn.XMATCH($B$3,'Talnagögn | Numerical Data'!$1:$1))</f>
        <v>378.87662863537747</v>
      </c>
      <c r="AX718" s="1040"/>
      <c r="AY718" s="362" cm="1">
        <f t="array" ref="AY718">INDEX('Talnagögn | Numerical Data'!$1:$1048576,_xlfn.XMATCH($B718,'Talnagögn | Numerical Data'!$B:$B),_xlfn.XMATCH($B$5,'Talnagögn | Numerical Data'!$1:$1))/INDEX('Talnagögn | Numerical Data'!$1:$1048576,_xlfn.XMATCH($A718,'Talnagögn | Numerical Data'!$A:$A),_xlfn.XMATCH($B$3,'Talnagögn | Numerical Data'!$1:$1))-1</f>
        <v>216.15341174125018</v>
      </c>
      <c r="AZ718" s="1169" cm="1">
        <f t="array" ref="AZ718">INDEX('Talnagögn | Numerical Data'!$1:$1048576,_xlfn.XMATCH($C718,'Talnagögn | Numerical Data'!$B:$B),_xlfn.XMATCH($B$6,'Talnagögn | Numerical Data'!$1:$1))-INDEX('Talnagögn | Numerical Data'!$1:$1048576,_xlfn.XMATCH($A718,'Talnagögn | Numerical Data'!$A:$A),_xlfn.XMATCH($B$2,'Talnagögn | Numerical Data'!$1:$1))</f>
        <v>70.696449017534491</v>
      </c>
      <c r="BA718" s="1170"/>
      <c r="BB718" s="625" cm="1">
        <f t="array" ref="BB718">INDEX('Talnagögn | Numerical Data'!$1:$1048576,_xlfn.XMATCH($C718,'Talnagögn | Numerical Data'!$B:$B),_xlfn.XMATCH($B$6,'Talnagögn | Numerical Data'!$1:$1))/INDEX('Talnagögn | Numerical Data'!$1:$1048576,_xlfn.XMATCH($A718,'Talnagögn | Numerical Data'!$A:$A),_xlfn.XMATCH($B$2,'Talnagögn | Numerical Data'!$1:$1))-1</f>
        <v>2.5177761977795914</v>
      </c>
      <c r="BC718" s="1169" cm="1">
        <f t="array" ref="BC718">INDEX('Talnagögn | Numerical Data'!$1:$1048576,_xlfn.XMATCH($C718,'Talnagögn | Numerical Data'!$B:$B),_xlfn.XMATCH($B$5,'Talnagögn | Numerical Data'!$1:$1))-INDEX('Talnagögn | Numerical Data'!$1:$1048576,_xlfn.XMATCH($A718,'Talnagögn | Numerical Data'!$A:$A),_xlfn.XMATCH($B$3,'Talnagögn | Numerical Data'!$1:$1))</f>
        <v>378.87662863537747</v>
      </c>
      <c r="BD718" s="1170"/>
      <c r="BE718" s="626" cm="1">
        <f t="array" ref="BE718">INDEX('Talnagögn | Numerical Data'!$1:$1048576,_xlfn.XMATCH($C718,'Talnagögn | Numerical Data'!$B:$B),_xlfn.XMATCH($B$5,'Talnagögn | Numerical Data'!$1:$1))/INDEX('Talnagögn | Numerical Data'!$1:$1048576,_xlfn.XMATCH($A718,'Talnagögn | Numerical Data'!$A:$A),_xlfn.XMATCH($B$3,'Talnagögn | Numerical Data'!$1:$1))-1</f>
        <v>216.15341174125018</v>
      </c>
    </row>
    <row r="719" spans="1:57" ht="28.5" customHeight="1" x14ac:dyDescent="0.4">
      <c r="A719" s="51" t="s">
        <v>225</v>
      </c>
      <c r="B719" s="128" t="s">
        <v>421</v>
      </c>
      <c r="C719" s="128" t="s">
        <v>424</v>
      </c>
      <c r="D719" s="337" t="s">
        <v>48</v>
      </c>
      <c r="E719" s="355" t="s">
        <v>12</v>
      </c>
      <c r="F719" s="1002" cm="1">
        <f t="array" ref="F719">INDEX('Talnagögn | Numerical Data'!$1:$1048576,_xlfn.XMATCH($A719,'Talnagögn | Numerical Data'!$A:$A),_xlfn.XMATCH($A$2,'Talnagögn | Numerical Data'!$1:$1))</f>
        <v>1300.2878030343516</v>
      </c>
      <c r="G719" s="1003"/>
      <c r="H719" s="364">
        <f>SUM(H717:H718)</f>
        <v>1</v>
      </c>
      <c r="I719" s="1002" cm="1">
        <f t="array" ref="I719">INDEX('Talnagögn | Numerical Data'!$1:$1048576,_xlfn.XMATCH($A719,'Talnagögn | Numerical Data'!$A:$A),_xlfn.XMATCH($A$2,'Talnagögn | Numerical Data'!$1:$1))-INDEX('Talnagögn | Numerical Data'!$1:$1048576,_xlfn.XMATCH($A719,'Talnagögn | Numerical Data'!$A:$A),_xlfn.XMATCH($B$4,'Talnagögn | Numerical Data'!$1:$1))</f>
        <v>158.30679807510023</v>
      </c>
      <c r="J719" s="1003"/>
      <c r="K719" s="364" cm="1">
        <f t="array" ref="K719">INDEX('Talnagögn | Numerical Data'!$1:$1048576,_xlfn.XMATCH($A719,'Talnagögn | Numerical Data'!$A:$A),_xlfn.XMATCH($A$2,'Talnagögn | Numerical Data'!$1:$1))/INDEX('Talnagögn | Numerical Data'!$1:$1048576,_xlfn.XMATCH($A719,'Talnagögn | Numerical Data'!$A:$A),_xlfn.XMATCH($B$4,'Talnagögn | Numerical Data'!$1:$1))-1</f>
        <v>0.13862472089082511</v>
      </c>
      <c r="L719" s="1002" cm="1">
        <f t="array" ref="L719">INDEX('Talnagögn | Numerical Data'!$1:$1048576,_xlfn.XMATCH($A719,'Talnagögn | Numerical Data'!$A:$A),_xlfn.XMATCH($A$2,'Talnagögn | Numerical Data'!$1:$1))-INDEX('Talnagögn | Numerical Data'!$1:$1048576,_xlfn.XMATCH($A719,'Talnagögn | Numerical Data'!$A:$A),_xlfn.XMATCH($B$3,'Talnagögn | Numerical Data'!$1:$1))</f>
        <v>874.10494130314032</v>
      </c>
      <c r="M719" s="1003"/>
      <c r="N719" s="364" cm="1">
        <f t="array" ref="N719">INDEX('Talnagögn | Numerical Data'!$1:$1048576,_xlfn.XMATCH($A719,'Talnagögn | Numerical Data'!$A:$A),_xlfn.XMATCH($A$2,'Talnagögn | Numerical Data'!$1:$1))/INDEX('Talnagögn | Numerical Data'!$1:$1048576,_xlfn.XMATCH($A719,'Talnagögn | Numerical Data'!$A:$A),_xlfn.XMATCH($B$3,'Talnagögn | Numerical Data'!$1:$1))-1</f>
        <v>2.0510091319777857</v>
      </c>
      <c r="O719" s="1002" cm="1">
        <f t="array" ref="O719">INDEX('Talnagögn | Numerical Data'!$1:$1048576,_xlfn.XMATCH($A719,'Talnagögn | Numerical Data'!$A:$A),_xlfn.XMATCH($A$2,'Talnagögn | Numerical Data'!$1:$1))-INDEX('Talnagögn | Numerical Data'!$1:$1048576,_xlfn.XMATCH($A719,'Talnagögn | Numerical Data'!$A:$A),_xlfn.XMATCH($B$2,'Talnagögn | Numerical Data'!$1:$1))</f>
        <v>1051.0994999603474</v>
      </c>
      <c r="P719" s="1003"/>
      <c r="Q719" s="384" cm="1">
        <f t="array" ref="Q719">INDEX('Talnagögn | Numerical Data'!$1:$1048576,_xlfn.XMATCH($A719,'Talnagögn | Numerical Data'!$A:$A),_xlfn.XMATCH($A$2,'Talnagögn | Numerical Data'!$1:$1))/INDEX('Talnagögn | Numerical Data'!$1:$1048576,_xlfn.XMATCH($A719,'Talnagögn | Numerical Data'!$A:$A),_xlfn.XMATCH($B$2,'Talnagögn | Numerical Data'!$1:$1))-1</f>
        <v>4.2180932531499744</v>
      </c>
      <c r="R719" s="1002" cm="1">
        <f t="array" ref="R719">INDEX('Talnagögn | Numerical Data'!$1:$1048576,_xlfn.XMATCH($B719,'Talnagögn | Numerical Data'!$B:$B),_xlfn.XMATCH($B$6,'Talnagögn | Numerical Data'!$1:$1))-INDEX('Talnagögn | Numerical Data'!$1:$1048576,_xlfn.XMATCH($A719,'Talnagögn | Numerical Data'!$A:$A),_xlfn.XMATCH($B$2,'Talnagögn | Numerical Data'!$1:$1))</f>
        <v>1475.6475276608678</v>
      </c>
      <c r="S719" s="1003"/>
      <c r="T719" s="364" cm="1">
        <f t="array" ref="T719">INDEX('Talnagögn | Numerical Data'!$1:$1048576,_xlfn.XMATCH($B719,'Talnagögn | Numerical Data'!$B:$B),_xlfn.XMATCH($B$6,'Talnagögn | Numerical Data'!$1:$1))/INDEX('Talnagögn | Numerical Data'!$1:$1048576,_xlfn.XMATCH($A719,'Talnagögn | Numerical Data'!$A:$A),_xlfn.XMATCH($B$2,'Talnagögn | Numerical Data'!$1:$1))-1</f>
        <v>5.9218169932423725</v>
      </c>
      <c r="U719" s="1002" cm="1">
        <f t="array" ref="U719">INDEX('Talnagögn | Numerical Data'!$1:$1048576,_xlfn.XMATCH($B719,'Talnagögn | Numerical Data'!$B:$B),_xlfn.XMATCH($B$5,'Talnagögn | Numerical Data'!$1:$1))-INDEX('Talnagögn | Numerical Data'!$1:$1048576,_xlfn.XMATCH($A719,'Talnagögn | Numerical Data'!$A:$A),_xlfn.XMATCH($B$3,'Talnagögn | Numerical Data'!$1:$1))</f>
        <v>1324.4295209325776</v>
      </c>
      <c r="V719" s="1003"/>
      <c r="W719" s="364" cm="1">
        <f t="array" ref="W719">INDEX('Talnagögn | Numerical Data'!$1:$1048576,_xlfn.XMATCH($B719,'Talnagögn | Numerical Data'!$B:$B),_xlfn.XMATCH($B$5,'Talnagögn | Numerical Data'!$1:$1))/INDEX('Talnagögn | Numerical Data'!$1:$1048576,_xlfn.XMATCH($A719,'Talnagögn | Numerical Data'!$A:$A),_xlfn.XMATCH($B$3,'Talnagögn | Numerical Data'!$1:$1))-1</f>
        <v>3.1076555156454893</v>
      </c>
      <c r="X719" s="1002" cm="1">
        <f t="array" ref="X719">INDEX('Talnagögn | Numerical Data'!$1:$1048576,_xlfn.XMATCH($C719,'Talnagögn | Numerical Data'!$B:$B),_xlfn.XMATCH($B$6,'Talnagögn | Numerical Data'!$1:$1))-INDEX('Talnagögn | Numerical Data'!$1:$1048576,_xlfn.XMATCH($A719,'Talnagögn | Numerical Data'!$A:$A),_xlfn.XMATCH($B$2,'Talnagögn | Numerical Data'!$1:$1))</f>
        <v>344.92713347486773</v>
      </c>
      <c r="Y719" s="1003"/>
      <c r="Z719" s="364" cm="1">
        <f t="array" ref="Z719">INDEX('Talnagögn | Numerical Data'!$1:$1048576,_xlfn.XMATCH($C719,'Talnagögn | Numerical Data'!$B:$B),_xlfn.XMATCH($B$6,'Talnagögn | Numerical Data'!$1:$1))/INDEX('Talnagögn | Numerical Data'!$1:$1048576,_xlfn.XMATCH($A719,'Talnagögn | Numerical Data'!$A:$A),_xlfn.XMATCH($B$2,'Talnagögn | Numerical Data'!$1:$1))-1</f>
        <v>1.3842027463561606</v>
      </c>
      <c r="AA719" s="1002" cm="1">
        <f t="array" ref="AA719">INDEX('Talnagögn | Numerical Data'!$1:$1048576,_xlfn.XMATCH($C719,'Talnagögn | Numerical Data'!$B:$B),_xlfn.XMATCH($B$5,'Talnagögn | Numerical Data'!$1:$1))-INDEX('Talnagögn | Numerical Data'!$1:$1048576,_xlfn.XMATCH($A719,'Talnagögn | Numerical Data'!$A:$A),_xlfn.XMATCH($B$3,'Talnagögn | Numerical Data'!$1:$1))</f>
        <v>1242.8512164105775</v>
      </c>
      <c r="AB719" s="1003"/>
      <c r="AC719" s="384" cm="1">
        <f t="array" ref="AC719">INDEX('Talnagögn | Numerical Data'!$1:$1048576,_xlfn.XMATCH($C719,'Talnagögn | Numerical Data'!$B:$B),_xlfn.XMATCH($B$5,'Talnagögn | Numerical Data'!$1:$1))/INDEX('Talnagögn | Numerical Data'!$1:$1048576,_xlfn.XMATCH($A719,'Talnagögn | Numerical Data'!$A:$A),_xlfn.XMATCH($B$3,'Talnagögn | Numerical Data'!$1:$1))-1</f>
        <v>2.9162393141806571</v>
      </c>
      <c r="AG719" s="355" t="s">
        <v>170</v>
      </c>
      <c r="AH719" s="1002" cm="1">
        <f t="array" ref="AH719">INDEX('Talnagögn | Numerical Data'!$1:$1048576,_xlfn.XMATCH($A719,'Talnagögn | Numerical Data'!$A:$A),_xlfn.XMATCH($A$2,'Talnagögn | Numerical Data'!$1:$1))</f>
        <v>1300.2878030343516</v>
      </c>
      <c r="AI719" s="1003"/>
      <c r="AJ719" s="364">
        <f>SUM(AJ717:AJ718)</f>
        <v>1</v>
      </c>
      <c r="AK719" s="1002" cm="1">
        <f t="array" ref="AK719">INDEX('Talnagögn | Numerical Data'!$1:$1048576,_xlfn.XMATCH($A719,'Talnagögn | Numerical Data'!$A:$A),_xlfn.XMATCH($A$2,'Talnagögn | Numerical Data'!$1:$1))-INDEX('Talnagögn | Numerical Data'!$1:$1048576,_xlfn.XMATCH($A719,'Talnagögn | Numerical Data'!$A:$A),_xlfn.XMATCH($B$4,'Talnagögn | Numerical Data'!$1:$1))</f>
        <v>158.30679807510023</v>
      </c>
      <c r="AL719" s="1003"/>
      <c r="AM719" s="364" cm="1">
        <f t="array" ref="AM719">INDEX('Talnagögn | Numerical Data'!$1:$1048576,_xlfn.XMATCH($A719,'Talnagögn | Numerical Data'!$A:$A),_xlfn.XMATCH($A$2,'Talnagögn | Numerical Data'!$1:$1))/INDEX('Talnagögn | Numerical Data'!$1:$1048576,_xlfn.XMATCH($A719,'Talnagögn | Numerical Data'!$A:$A),_xlfn.XMATCH($B$4,'Talnagögn | Numerical Data'!$1:$1))-1</f>
        <v>0.13862472089082511</v>
      </c>
      <c r="AN719" s="1002" cm="1">
        <f t="array" ref="AN719">INDEX('Talnagögn | Numerical Data'!$1:$1048576,_xlfn.XMATCH($A719,'Talnagögn | Numerical Data'!$A:$A),_xlfn.XMATCH($A$2,'Talnagögn | Numerical Data'!$1:$1))-INDEX('Talnagögn | Numerical Data'!$1:$1048576,_xlfn.XMATCH($A719,'Talnagögn | Numerical Data'!$A:$A),_xlfn.XMATCH($B$3,'Talnagögn | Numerical Data'!$1:$1))</f>
        <v>874.10494130314032</v>
      </c>
      <c r="AO719" s="1003"/>
      <c r="AP719" s="364" cm="1">
        <f t="array" ref="AP719">INDEX('Talnagögn | Numerical Data'!$1:$1048576,_xlfn.XMATCH($A719,'Talnagögn | Numerical Data'!$A:$A),_xlfn.XMATCH($A$2,'Talnagögn | Numerical Data'!$1:$1))/INDEX('Talnagögn | Numerical Data'!$1:$1048576,_xlfn.XMATCH($A719,'Talnagögn | Numerical Data'!$A:$A),_xlfn.XMATCH($B$3,'Talnagögn | Numerical Data'!$1:$1))-1</f>
        <v>2.0510091319777857</v>
      </c>
      <c r="AQ719" s="1002" cm="1">
        <f t="array" ref="AQ719">INDEX('Talnagögn | Numerical Data'!$1:$1048576,_xlfn.XMATCH($A719,'Talnagögn | Numerical Data'!$A:$A),_xlfn.XMATCH($A$2,'Talnagögn | Numerical Data'!$1:$1))-INDEX('Talnagögn | Numerical Data'!$1:$1048576,_xlfn.XMATCH($A719,'Talnagögn | Numerical Data'!$A:$A),_xlfn.XMATCH($B$2,'Talnagögn | Numerical Data'!$1:$1))</f>
        <v>1051.0994999603474</v>
      </c>
      <c r="AR719" s="1003"/>
      <c r="AS719" s="384" cm="1">
        <f t="array" ref="AS719">INDEX('Talnagögn | Numerical Data'!$1:$1048576,_xlfn.XMATCH($A719,'Talnagögn | Numerical Data'!$A:$A),_xlfn.XMATCH($A$2,'Talnagögn | Numerical Data'!$1:$1))/INDEX('Talnagögn | Numerical Data'!$1:$1048576,_xlfn.XMATCH($A719,'Talnagögn | Numerical Data'!$A:$A),_xlfn.XMATCH($B$2,'Talnagögn | Numerical Data'!$1:$1))-1</f>
        <v>4.2180932531499744</v>
      </c>
      <c r="AT719" s="1002" cm="1">
        <f t="array" ref="AT719">INDEX('Talnagögn | Numerical Data'!$1:$1048576,_xlfn.XMATCH($B719,'Talnagögn | Numerical Data'!$B:$B),_xlfn.XMATCH($B$6,'Talnagögn | Numerical Data'!$1:$1))-INDEX('Talnagögn | Numerical Data'!$1:$1048576,_xlfn.XMATCH($A719,'Talnagögn | Numerical Data'!$A:$A),_xlfn.XMATCH($B$2,'Talnagögn | Numerical Data'!$1:$1))</f>
        <v>1475.6475276608678</v>
      </c>
      <c r="AU719" s="1003"/>
      <c r="AV719" s="364" cm="1">
        <f t="array" ref="AV719">INDEX('Talnagögn | Numerical Data'!$1:$1048576,_xlfn.XMATCH($B719,'Talnagögn | Numerical Data'!$B:$B),_xlfn.XMATCH($B$6,'Talnagögn | Numerical Data'!$1:$1))/INDEX('Talnagögn | Numerical Data'!$1:$1048576,_xlfn.XMATCH($A719,'Talnagögn | Numerical Data'!$A:$A),_xlfn.XMATCH($B$2,'Talnagögn | Numerical Data'!$1:$1))-1</f>
        <v>5.9218169932423725</v>
      </c>
      <c r="AW719" s="1002" cm="1">
        <f t="array" ref="AW719">INDEX('Talnagögn | Numerical Data'!$1:$1048576,_xlfn.XMATCH($B719,'Talnagögn | Numerical Data'!$B:$B),_xlfn.XMATCH($B$5,'Talnagögn | Numerical Data'!$1:$1))-INDEX('Talnagögn | Numerical Data'!$1:$1048576,_xlfn.XMATCH($A719,'Talnagögn | Numerical Data'!$A:$A),_xlfn.XMATCH($B$3,'Talnagögn | Numerical Data'!$1:$1))</f>
        <v>1324.4295209325776</v>
      </c>
      <c r="AX719" s="1003"/>
      <c r="AY719" s="364" cm="1">
        <f t="array" ref="AY719">INDEX('Talnagögn | Numerical Data'!$1:$1048576,_xlfn.XMATCH($B719,'Talnagögn | Numerical Data'!$B:$B),_xlfn.XMATCH($B$5,'Talnagögn | Numerical Data'!$1:$1))/INDEX('Talnagögn | Numerical Data'!$1:$1048576,_xlfn.XMATCH($A719,'Talnagögn | Numerical Data'!$A:$A),_xlfn.XMATCH($B$3,'Talnagögn | Numerical Data'!$1:$1))-1</f>
        <v>3.1076555156454893</v>
      </c>
      <c r="AZ719" s="1002" cm="1">
        <f t="array" ref="AZ719">INDEX('Talnagögn | Numerical Data'!$1:$1048576,_xlfn.XMATCH($C719,'Talnagögn | Numerical Data'!$B:$B),_xlfn.XMATCH($B$6,'Talnagögn | Numerical Data'!$1:$1))-INDEX('Talnagögn | Numerical Data'!$1:$1048576,_xlfn.XMATCH($A719,'Talnagögn | Numerical Data'!$A:$A),_xlfn.XMATCH($B$2,'Talnagögn | Numerical Data'!$1:$1))</f>
        <v>344.92713347486773</v>
      </c>
      <c r="BA719" s="1003"/>
      <c r="BB719" s="364" cm="1">
        <f t="array" ref="BB719">INDEX('Talnagögn | Numerical Data'!$1:$1048576,_xlfn.XMATCH($C719,'Talnagögn | Numerical Data'!$B:$B),_xlfn.XMATCH($B$6,'Talnagögn | Numerical Data'!$1:$1))/INDEX('Talnagögn | Numerical Data'!$1:$1048576,_xlfn.XMATCH($A719,'Talnagögn | Numerical Data'!$A:$A),_xlfn.XMATCH($B$2,'Talnagögn | Numerical Data'!$1:$1))-1</f>
        <v>1.3842027463561606</v>
      </c>
      <c r="BC719" s="1002" cm="1">
        <f t="array" ref="BC719">INDEX('Talnagögn | Numerical Data'!$1:$1048576,_xlfn.XMATCH($C719,'Talnagögn | Numerical Data'!$B:$B),_xlfn.XMATCH($B$5,'Talnagögn | Numerical Data'!$1:$1))-INDEX('Talnagögn | Numerical Data'!$1:$1048576,_xlfn.XMATCH($A719,'Talnagögn | Numerical Data'!$A:$A),_xlfn.XMATCH($B$3,'Talnagögn | Numerical Data'!$1:$1))</f>
        <v>1242.8512164105775</v>
      </c>
      <c r="BD719" s="1003"/>
      <c r="BE719" s="384" cm="1">
        <f t="array" ref="BE719">INDEX('Talnagögn | Numerical Data'!$1:$1048576,_xlfn.XMATCH($C719,'Talnagögn | Numerical Data'!$B:$B),_xlfn.XMATCH($B$5,'Talnagögn | Numerical Data'!$1:$1))/INDEX('Talnagögn | Numerical Data'!$1:$1048576,_xlfn.XMATCH($A719,'Talnagögn | Numerical Data'!$A:$A),_xlfn.XMATCH($B$3,'Talnagögn | Numerical Data'!$1:$1))-1</f>
        <v>2.9162393141806571</v>
      </c>
    </row>
    <row r="720" spans="1:57" s="42" customFormat="1" x14ac:dyDescent="0.4">
      <c r="A720" s="128"/>
      <c r="B720" s="591"/>
      <c r="C720" s="591"/>
      <c r="D720" s="337" t="s">
        <v>48</v>
      </c>
      <c r="AD720" s="542"/>
    </row>
    <row r="721" spans="1:30" s="42" customFormat="1" x14ac:dyDescent="0.4">
      <c r="A721" s="128"/>
      <c r="B721" s="591" t="s">
        <v>48</v>
      </c>
      <c r="C721" s="591"/>
      <c r="D721" s="337" t="s">
        <v>48</v>
      </c>
      <c r="AD721" s="542"/>
    </row>
    <row r="722" spans="1:30" s="42" customFormat="1" x14ac:dyDescent="0.4">
      <c r="A722" s="128"/>
      <c r="B722" s="591"/>
      <c r="C722" s="591"/>
      <c r="D722" s="337" t="s">
        <v>48</v>
      </c>
      <c r="AD722" s="542"/>
    </row>
    <row r="723" spans="1:30" s="42" customFormat="1" x14ac:dyDescent="0.4">
      <c r="A723" s="128"/>
      <c r="B723" s="591"/>
      <c r="C723" s="591"/>
      <c r="D723" s="337" t="s">
        <v>48</v>
      </c>
      <c r="AD723" s="542"/>
    </row>
    <row r="724" spans="1:30" s="42" customFormat="1" x14ac:dyDescent="0.4">
      <c r="A724" s="128"/>
      <c r="B724" s="591"/>
      <c r="C724" s="591"/>
      <c r="D724" s="337" t="s">
        <v>48</v>
      </c>
      <c r="AD724" s="542"/>
    </row>
    <row r="725" spans="1:30" s="42" customFormat="1" x14ac:dyDescent="0.4">
      <c r="A725" s="128"/>
      <c r="B725" s="591"/>
      <c r="C725" s="591"/>
      <c r="D725" s="337" t="s">
        <v>48</v>
      </c>
      <c r="AD725" s="542"/>
    </row>
    <row r="726" spans="1:30" s="42" customFormat="1" x14ac:dyDescent="0.4">
      <c r="A726" s="128"/>
      <c r="B726" s="591"/>
      <c r="C726" s="591"/>
      <c r="D726" s="337" t="s">
        <v>48</v>
      </c>
      <c r="AD726" s="542"/>
    </row>
    <row r="727" spans="1:30" s="42" customFormat="1" x14ac:dyDescent="0.4">
      <c r="A727" s="128"/>
      <c r="B727" s="591"/>
      <c r="C727" s="591"/>
      <c r="D727" s="337" t="s">
        <v>48</v>
      </c>
      <c r="AD727" s="542"/>
    </row>
    <row r="728" spans="1:30" s="42" customFormat="1" x14ac:dyDescent="0.4">
      <c r="A728" s="128"/>
      <c r="B728" s="591"/>
      <c r="C728" s="591"/>
      <c r="D728" s="337" t="s">
        <v>48</v>
      </c>
      <c r="AD728" s="542"/>
    </row>
    <row r="729" spans="1:30" s="42" customFormat="1" x14ac:dyDescent="0.4">
      <c r="A729" s="128"/>
      <c r="B729" s="591"/>
      <c r="C729" s="591"/>
      <c r="D729" s="337" t="s">
        <v>48</v>
      </c>
      <c r="AD729" s="542"/>
    </row>
    <row r="730" spans="1:30" s="42" customFormat="1" x14ac:dyDescent="0.4">
      <c r="A730" s="128"/>
      <c r="B730" s="591"/>
      <c r="C730" s="591"/>
      <c r="D730" s="337" t="s">
        <v>48</v>
      </c>
      <c r="AD730" s="542"/>
    </row>
    <row r="731" spans="1:30" s="42" customFormat="1" x14ac:dyDescent="0.4">
      <c r="A731" s="128"/>
      <c r="B731" s="591"/>
      <c r="C731" s="591"/>
      <c r="D731" s="337" t="s">
        <v>48</v>
      </c>
      <c r="AD731" s="542"/>
    </row>
    <row r="732" spans="1:30" s="42" customFormat="1" x14ac:dyDescent="0.4">
      <c r="A732" s="128"/>
      <c r="B732" s="591"/>
      <c r="C732" s="591"/>
      <c r="D732" s="337" t="s">
        <v>48</v>
      </c>
      <c r="AD732" s="542"/>
    </row>
    <row r="733" spans="1:30" s="42" customFormat="1" x14ac:dyDescent="0.4">
      <c r="A733" s="128"/>
      <c r="B733" s="591"/>
      <c r="C733" s="591"/>
      <c r="D733" s="337" t="s">
        <v>48</v>
      </c>
      <c r="AD733" s="542"/>
    </row>
    <row r="734" spans="1:30" s="42" customFormat="1" x14ac:dyDescent="0.4">
      <c r="A734" s="128"/>
      <c r="B734" s="591"/>
      <c r="C734" s="591"/>
      <c r="D734" s="337" t="s">
        <v>48</v>
      </c>
      <c r="AD734" s="542"/>
    </row>
    <row r="735" spans="1:30" s="42" customFormat="1" x14ac:dyDescent="0.4">
      <c r="A735" s="128"/>
      <c r="B735" s="591"/>
      <c r="C735" s="591"/>
      <c r="D735" s="337" t="s">
        <v>48</v>
      </c>
      <c r="AD735" s="542"/>
    </row>
    <row r="736" spans="1:30" s="42" customFormat="1" x14ac:dyDescent="0.4">
      <c r="A736" s="128"/>
      <c r="B736" s="591"/>
      <c r="C736" s="591"/>
      <c r="D736" s="337" t="s">
        <v>48</v>
      </c>
      <c r="AD736" s="542"/>
    </row>
    <row r="737" spans="1:33" s="42" customFormat="1" x14ac:dyDescent="0.4">
      <c r="A737" s="128"/>
      <c r="B737" s="591"/>
      <c r="C737" s="591"/>
      <c r="D737" s="337" t="s">
        <v>48</v>
      </c>
      <c r="AD737" s="542"/>
    </row>
    <row r="738" spans="1:33" s="42" customFormat="1" x14ac:dyDescent="0.4">
      <c r="A738" s="128"/>
      <c r="B738" s="591"/>
      <c r="C738" s="591"/>
      <c r="D738" s="337" t="s">
        <v>48</v>
      </c>
      <c r="AD738" s="542"/>
    </row>
    <row r="739" spans="1:33" s="42" customFormat="1" x14ac:dyDescent="0.4">
      <c r="A739" s="128"/>
      <c r="B739" s="591"/>
      <c r="C739" s="591"/>
      <c r="D739" s="337" t="s">
        <v>48</v>
      </c>
      <c r="AD739" s="542"/>
    </row>
    <row r="740" spans="1:33" s="42" customFormat="1" x14ac:dyDescent="0.4">
      <c r="A740" s="128"/>
      <c r="B740" s="591"/>
      <c r="C740" s="591"/>
      <c r="D740" s="337" t="s">
        <v>48</v>
      </c>
      <c r="AD740" s="542"/>
    </row>
    <row r="741" spans="1:33" s="42" customFormat="1" x14ac:dyDescent="0.4">
      <c r="A741" s="128"/>
      <c r="B741" s="591"/>
      <c r="C741" s="591"/>
      <c r="D741" s="337"/>
      <c r="AD741" s="542"/>
    </row>
    <row r="742" spans="1:33" s="407" customFormat="1" ht="27" customHeight="1" x14ac:dyDescent="0.4">
      <c r="A742" s="607"/>
      <c r="B742" s="607"/>
      <c r="C742" s="607"/>
      <c r="E742" s="407" t="str">
        <f>$E$49</f>
        <v>SÖGULEG LOSUN</v>
      </c>
      <c r="AD742" s="560"/>
      <c r="AG742" s="407" t="str">
        <f>$AG$49</f>
        <v>HISTORICAL EMISSIONS</v>
      </c>
    </row>
    <row r="743" spans="1:33" s="42" customFormat="1" x14ac:dyDescent="0.4">
      <c r="A743" s="128"/>
      <c r="B743" s="591"/>
      <c r="C743" s="591"/>
      <c r="D743" s="337" t="s">
        <v>48</v>
      </c>
      <c r="AD743" s="542"/>
    </row>
    <row r="744" spans="1:33" s="42" customFormat="1" x14ac:dyDescent="0.4">
      <c r="A744" s="128"/>
      <c r="B744" s="591"/>
      <c r="C744" s="591"/>
      <c r="D744" s="337" t="s">
        <v>48</v>
      </c>
      <c r="AD744" s="542"/>
    </row>
    <row r="745" spans="1:33" s="42" customFormat="1" x14ac:dyDescent="0.4">
      <c r="A745" s="128"/>
      <c r="B745" s="591"/>
      <c r="C745" s="591"/>
      <c r="D745" s="337" t="s">
        <v>48</v>
      </c>
      <c r="AD745" s="542"/>
    </row>
    <row r="746" spans="1:33" s="42" customFormat="1" x14ac:dyDescent="0.4">
      <c r="A746" s="128"/>
      <c r="B746" s="591"/>
      <c r="C746" s="591"/>
      <c r="D746" s="337" t="s">
        <v>48</v>
      </c>
      <c r="AD746" s="542"/>
    </row>
    <row r="747" spans="1:33" s="42" customFormat="1" x14ac:dyDescent="0.4">
      <c r="A747" s="128"/>
      <c r="B747" s="591"/>
      <c r="C747" s="591"/>
      <c r="D747" s="337" t="s">
        <v>48</v>
      </c>
      <c r="AD747" s="542"/>
    </row>
    <row r="748" spans="1:33" s="42" customFormat="1" x14ac:dyDescent="0.4">
      <c r="A748" s="128"/>
      <c r="B748" s="591"/>
      <c r="C748" s="591"/>
      <c r="D748" s="337" t="s">
        <v>48</v>
      </c>
      <c r="AD748" s="542"/>
    </row>
    <row r="749" spans="1:33" s="42" customFormat="1" x14ac:dyDescent="0.4">
      <c r="A749" s="128"/>
      <c r="B749" s="591"/>
      <c r="C749" s="591"/>
      <c r="D749" s="337" t="s">
        <v>48</v>
      </c>
      <c r="AD749" s="542"/>
    </row>
    <row r="750" spans="1:33" s="42" customFormat="1" x14ac:dyDescent="0.4">
      <c r="A750" s="128"/>
      <c r="B750" s="591"/>
      <c r="C750" s="591"/>
      <c r="D750" s="337" t="s">
        <v>48</v>
      </c>
      <c r="AD750" s="542"/>
    </row>
    <row r="751" spans="1:33" s="42" customFormat="1" x14ac:dyDescent="0.4">
      <c r="A751" s="128"/>
      <c r="B751" s="591"/>
      <c r="C751" s="591"/>
      <c r="D751" s="337" t="s">
        <v>48</v>
      </c>
      <c r="AD751" s="542"/>
    </row>
    <row r="752" spans="1:33" s="42" customFormat="1" x14ac:dyDescent="0.4">
      <c r="A752" s="128"/>
      <c r="B752" s="591"/>
      <c r="C752" s="591"/>
      <c r="D752" s="337" t="s">
        <v>48</v>
      </c>
      <c r="AD752" s="542"/>
    </row>
    <row r="753" spans="1:33" s="42" customFormat="1" x14ac:dyDescent="0.4">
      <c r="A753" s="128"/>
      <c r="B753" s="591"/>
      <c r="C753" s="591"/>
      <c r="D753" s="337" t="s">
        <v>48</v>
      </c>
      <c r="AD753" s="542"/>
    </row>
    <row r="754" spans="1:33" s="42" customFormat="1" x14ac:dyDescent="0.4">
      <c r="A754" s="128"/>
      <c r="B754" s="591"/>
      <c r="C754" s="591"/>
      <c r="D754" s="337" t="s">
        <v>48</v>
      </c>
      <c r="AD754" s="542"/>
    </row>
    <row r="755" spans="1:33" s="42" customFormat="1" x14ac:dyDescent="0.4">
      <c r="A755" s="128"/>
      <c r="B755" s="591"/>
      <c r="C755" s="591"/>
      <c r="D755" s="337" t="s">
        <v>48</v>
      </c>
      <c r="AD755" s="542"/>
    </row>
    <row r="756" spans="1:33" s="42" customFormat="1" x14ac:dyDescent="0.4">
      <c r="A756" s="128"/>
      <c r="B756" s="591"/>
      <c r="C756" s="591"/>
      <c r="D756" s="337" t="s">
        <v>48</v>
      </c>
      <c r="AD756" s="542"/>
    </row>
    <row r="757" spans="1:33" s="42" customFormat="1" x14ac:dyDescent="0.4">
      <c r="A757" s="128"/>
      <c r="B757" s="591"/>
      <c r="C757" s="591"/>
      <c r="D757" s="337" t="s">
        <v>48</v>
      </c>
      <c r="AD757" s="542"/>
    </row>
    <row r="758" spans="1:33" s="42" customFormat="1" x14ac:dyDescent="0.4">
      <c r="A758" s="128"/>
      <c r="B758" s="591"/>
      <c r="C758" s="591"/>
      <c r="D758" s="337" t="s">
        <v>48</v>
      </c>
      <c r="AD758" s="542"/>
    </row>
    <row r="759" spans="1:33" s="42" customFormat="1" x14ac:dyDescent="0.4">
      <c r="A759" s="128"/>
      <c r="B759" s="591"/>
      <c r="C759" s="591"/>
      <c r="D759" s="337" t="s">
        <v>48</v>
      </c>
      <c r="AD759" s="542"/>
    </row>
    <row r="760" spans="1:33" s="42" customFormat="1" x14ac:dyDescent="0.4">
      <c r="A760" s="128"/>
      <c r="B760" s="591"/>
      <c r="C760" s="591"/>
      <c r="D760" s="337" t="s">
        <v>48</v>
      </c>
      <c r="AD760" s="542"/>
    </row>
    <row r="761" spans="1:33" s="42" customFormat="1" x14ac:dyDescent="0.4">
      <c r="A761" s="128"/>
      <c r="B761" s="591"/>
      <c r="C761" s="591"/>
      <c r="D761" s="337" t="s">
        <v>48</v>
      </c>
      <c r="AD761" s="542"/>
    </row>
    <row r="762" spans="1:33" s="42" customFormat="1" x14ac:dyDescent="0.4">
      <c r="A762" s="128"/>
      <c r="B762" s="591"/>
      <c r="C762" s="591"/>
      <c r="D762" s="337" t="s">
        <v>48</v>
      </c>
      <c r="AD762" s="542"/>
    </row>
    <row r="763" spans="1:33" s="42" customFormat="1" x14ac:dyDescent="0.4">
      <c r="A763" s="128"/>
      <c r="B763" s="591"/>
      <c r="C763" s="591"/>
      <c r="D763" s="337" t="s">
        <v>48</v>
      </c>
      <c r="AD763" s="542"/>
    </row>
    <row r="764" spans="1:33" s="42" customFormat="1" x14ac:dyDescent="0.4">
      <c r="A764" s="128"/>
      <c r="B764" s="591"/>
      <c r="C764" s="591"/>
      <c r="D764" s="337"/>
      <c r="AD764" s="542"/>
    </row>
    <row r="765" spans="1:33" s="407" customFormat="1" ht="27" customHeight="1" x14ac:dyDescent="0.4">
      <c r="A765" s="607"/>
      <c r="B765" s="607"/>
      <c r="C765" s="607"/>
      <c r="E765" s="407" t="str">
        <f>$E$209</f>
        <v>FRAMREIKNUÐ LOSUN</v>
      </c>
      <c r="AD765" s="560"/>
      <c r="AG765" s="407" t="str">
        <f>$AG$209</f>
        <v>EMISSION PROJECTIONS</v>
      </c>
    </row>
    <row r="766" spans="1:33" s="42" customFormat="1" x14ac:dyDescent="0.4">
      <c r="A766" s="128"/>
      <c r="B766" s="591"/>
      <c r="C766" s="591"/>
      <c r="D766" s="337" t="s">
        <v>48</v>
      </c>
      <c r="AD766" s="542"/>
    </row>
    <row r="767" spans="1:33" s="42" customFormat="1" x14ac:dyDescent="0.4">
      <c r="A767" s="128"/>
      <c r="B767" s="591"/>
      <c r="C767" s="591"/>
      <c r="D767" s="337" t="s">
        <v>48</v>
      </c>
      <c r="AD767" s="542"/>
    </row>
    <row r="768" spans="1:33" s="42" customFormat="1" ht="13.5" customHeight="1" x14ac:dyDescent="0.4">
      <c r="A768" s="128"/>
      <c r="B768" s="596"/>
      <c r="C768" s="596"/>
      <c r="D768" s="337" t="s">
        <v>48</v>
      </c>
      <c r="E768" s="343"/>
      <c r="F768" s="268"/>
      <c r="G768" s="268"/>
      <c r="H768" s="268"/>
      <c r="I768" s="268"/>
      <c r="J768" s="268"/>
      <c r="K768" s="268"/>
      <c r="L768" s="268"/>
      <c r="M768" s="268"/>
      <c r="N768" s="268"/>
      <c r="O768" s="268"/>
      <c r="P768" s="268"/>
      <c r="Q768" s="268"/>
      <c r="AD768" s="542"/>
    </row>
    <row r="769" spans="1:30" s="42" customFormat="1" x14ac:dyDescent="0.4">
      <c r="A769" s="128"/>
      <c r="B769" s="591"/>
      <c r="C769" s="591"/>
      <c r="D769" s="337" t="s">
        <v>48</v>
      </c>
      <c r="AD769" s="542"/>
    </row>
    <row r="770" spans="1:30" s="42" customFormat="1" x14ac:dyDescent="0.4">
      <c r="A770" s="128"/>
      <c r="B770" s="591"/>
      <c r="C770" s="591"/>
      <c r="D770" s="337" t="s">
        <v>48</v>
      </c>
      <c r="AD770" s="542"/>
    </row>
  </sheetData>
  <mergeCells count="1391">
    <mergeCell ref="AT713:BE713"/>
    <mergeCell ref="AH714:AS714"/>
    <mergeCell ref="AT714:AY714"/>
    <mergeCell ref="AZ714:BE714"/>
    <mergeCell ref="AT715:AV715"/>
    <mergeCell ref="AW715:AY715"/>
    <mergeCell ref="AZ715:BB715"/>
    <mergeCell ref="BC715:BE715"/>
    <mergeCell ref="AT716:AU716"/>
    <mergeCell ref="AW716:AX716"/>
    <mergeCell ref="AZ716:BA716"/>
    <mergeCell ref="BC716:BD716"/>
    <mergeCell ref="AT717:AU717"/>
    <mergeCell ref="AW717:AX717"/>
    <mergeCell ref="AZ717:BA717"/>
    <mergeCell ref="BC717:BD717"/>
    <mergeCell ref="AT718:AU718"/>
    <mergeCell ref="AW718:AX718"/>
    <mergeCell ref="AZ718:BA718"/>
    <mergeCell ref="BC718:BD718"/>
    <mergeCell ref="AK719:AL719"/>
    <mergeCell ref="AT637:AU637"/>
    <mergeCell ref="AW637:AX637"/>
    <mergeCell ref="AZ637:BA637"/>
    <mergeCell ref="BC637:BD637"/>
    <mergeCell ref="AT638:AU638"/>
    <mergeCell ref="AW638:AX638"/>
    <mergeCell ref="AZ638:BA638"/>
    <mergeCell ref="BC638:BD638"/>
    <mergeCell ref="AT719:AU719"/>
    <mergeCell ref="AW719:AX719"/>
    <mergeCell ref="AZ719:BA719"/>
    <mergeCell ref="BC719:BD719"/>
    <mergeCell ref="AN719:AO719"/>
    <mergeCell ref="AQ719:AR719"/>
    <mergeCell ref="AQ637:AR637"/>
    <mergeCell ref="AT633:AU633"/>
    <mergeCell ref="AW633:AX633"/>
    <mergeCell ref="AZ633:BA633"/>
    <mergeCell ref="BC633:BD633"/>
    <mergeCell ref="AT634:AU634"/>
    <mergeCell ref="AW634:AX634"/>
    <mergeCell ref="AZ634:BA634"/>
    <mergeCell ref="BC634:BD634"/>
    <mergeCell ref="AT635:AU635"/>
    <mergeCell ref="AW635:AX635"/>
    <mergeCell ref="AZ635:BA635"/>
    <mergeCell ref="BC635:BD635"/>
    <mergeCell ref="AT636:AU636"/>
    <mergeCell ref="AW636:AX636"/>
    <mergeCell ref="AZ636:BA636"/>
    <mergeCell ref="BC636:BD636"/>
    <mergeCell ref="AQ636:AR636"/>
    <mergeCell ref="AK636:AL636"/>
    <mergeCell ref="AN636:AO636"/>
    <mergeCell ref="AQ633:AR633"/>
    <mergeCell ref="AH634:AI634"/>
    <mergeCell ref="AK634:AL634"/>
    <mergeCell ref="AN634:AO634"/>
    <mergeCell ref="AQ634:AR634"/>
    <mergeCell ref="AH635:AI635"/>
    <mergeCell ref="AK635:AL635"/>
    <mergeCell ref="AN635:AO635"/>
    <mergeCell ref="AQ635:AR635"/>
    <mergeCell ref="AK633:AL633"/>
    <mergeCell ref="AQ632:AS632"/>
    <mergeCell ref="AT553:AU553"/>
    <mergeCell ref="AW553:AX553"/>
    <mergeCell ref="AT554:AU554"/>
    <mergeCell ref="AW554:AX554"/>
    <mergeCell ref="AT555:AU555"/>
    <mergeCell ref="AW555:AX555"/>
    <mergeCell ref="AT556:AU556"/>
    <mergeCell ref="AW556:AX556"/>
    <mergeCell ref="AH630:AS630"/>
    <mergeCell ref="AT630:BE630"/>
    <mergeCell ref="AH631:AS631"/>
    <mergeCell ref="AT631:AY631"/>
    <mergeCell ref="AZ631:BE631"/>
    <mergeCell ref="AT632:AV632"/>
    <mergeCell ref="AW632:AY632"/>
    <mergeCell ref="AZ632:BB632"/>
    <mergeCell ref="BC632:BE632"/>
    <mergeCell ref="AH555:AI555"/>
    <mergeCell ref="AK555:AL555"/>
    <mergeCell ref="AN555:AO555"/>
    <mergeCell ref="AK632:AM632"/>
    <mergeCell ref="AN632:AP632"/>
    <mergeCell ref="AH547:AS547"/>
    <mergeCell ref="AT547:AY547"/>
    <mergeCell ref="AT548:AY548"/>
    <mergeCell ref="AT549:AV549"/>
    <mergeCell ref="AW549:AY549"/>
    <mergeCell ref="AT550:AU550"/>
    <mergeCell ref="AW550:AX550"/>
    <mergeCell ref="AT551:AU551"/>
    <mergeCell ref="AW551:AX551"/>
    <mergeCell ref="AT552:AU552"/>
    <mergeCell ref="AW552:AX552"/>
    <mergeCell ref="AK550:AL550"/>
    <mergeCell ref="AN550:AO550"/>
    <mergeCell ref="AH548:AS548"/>
    <mergeCell ref="AH552:AI552"/>
    <mergeCell ref="AK552:AL552"/>
    <mergeCell ref="AN552:AO552"/>
    <mergeCell ref="AQ552:AR552"/>
    <mergeCell ref="AQ553:AR553"/>
    <mergeCell ref="AH554:AI554"/>
    <mergeCell ref="AH553:AI553"/>
    <mergeCell ref="AK553:AL553"/>
    <mergeCell ref="AT441:AU441"/>
    <mergeCell ref="AW441:AX441"/>
    <mergeCell ref="AZ441:BA441"/>
    <mergeCell ref="BC441:BD441"/>
    <mergeCell ref="AT442:AU442"/>
    <mergeCell ref="AW442:AX442"/>
    <mergeCell ref="AZ442:BA442"/>
    <mergeCell ref="BC442:BD442"/>
    <mergeCell ref="AT443:AU443"/>
    <mergeCell ref="AW443:AX443"/>
    <mergeCell ref="AZ443:BA443"/>
    <mergeCell ref="BC443:BD443"/>
    <mergeCell ref="AT444:AU444"/>
    <mergeCell ref="AW444:AX444"/>
    <mergeCell ref="AZ444:BA444"/>
    <mergeCell ref="BC444:BD444"/>
    <mergeCell ref="AT445:AU445"/>
    <mergeCell ref="AW445:AX445"/>
    <mergeCell ref="AZ445:BA445"/>
    <mergeCell ref="BC445:BD445"/>
    <mergeCell ref="AZ433:BA433"/>
    <mergeCell ref="BC433:BD433"/>
    <mergeCell ref="AT439:AU439"/>
    <mergeCell ref="AW439:AX439"/>
    <mergeCell ref="AZ439:BA439"/>
    <mergeCell ref="BC439:BD439"/>
    <mergeCell ref="AT440:AU440"/>
    <mergeCell ref="AW440:AX440"/>
    <mergeCell ref="AZ440:BA440"/>
    <mergeCell ref="BC440:BD440"/>
    <mergeCell ref="AQ439:AR439"/>
    <mergeCell ref="BC428:BD428"/>
    <mergeCell ref="AT429:AU429"/>
    <mergeCell ref="AW429:AX429"/>
    <mergeCell ref="AZ429:BA429"/>
    <mergeCell ref="BC429:BD429"/>
    <mergeCell ref="AT430:AU430"/>
    <mergeCell ref="AW430:AX430"/>
    <mergeCell ref="AZ430:BA430"/>
    <mergeCell ref="BC430:BD430"/>
    <mergeCell ref="AT431:AU431"/>
    <mergeCell ref="AW431:AX431"/>
    <mergeCell ref="AZ431:BA431"/>
    <mergeCell ref="BC431:BD431"/>
    <mergeCell ref="AT432:AU432"/>
    <mergeCell ref="AW432:AX432"/>
    <mergeCell ref="AZ432:BA432"/>
    <mergeCell ref="BC432:BD432"/>
    <mergeCell ref="AT350:AU350"/>
    <mergeCell ref="AW350:AX350"/>
    <mergeCell ref="AT351:AU351"/>
    <mergeCell ref="AW351:AX351"/>
    <mergeCell ref="AT341:AU341"/>
    <mergeCell ref="AW341:AX341"/>
    <mergeCell ref="AT342:AU342"/>
    <mergeCell ref="AW342:AX342"/>
    <mergeCell ref="AT343:AU343"/>
    <mergeCell ref="AW343:AX343"/>
    <mergeCell ref="AT344:AU344"/>
    <mergeCell ref="AW344:AX344"/>
    <mergeCell ref="AT345:AU345"/>
    <mergeCell ref="AW345:AX345"/>
    <mergeCell ref="AT346:AU346"/>
    <mergeCell ref="AW346:AX346"/>
    <mergeCell ref="AT433:AU433"/>
    <mergeCell ref="AW433:AX433"/>
    <mergeCell ref="AK342:AL342"/>
    <mergeCell ref="AN342:AO342"/>
    <mergeCell ref="AQ342:AR342"/>
    <mergeCell ref="AK343:AL343"/>
    <mergeCell ref="AN343:AO343"/>
    <mergeCell ref="AQ343:AR343"/>
    <mergeCell ref="AK256:AL256"/>
    <mergeCell ref="AN256:AO256"/>
    <mergeCell ref="AQ256:AR256"/>
    <mergeCell ref="AK340:AM340"/>
    <mergeCell ref="AN340:AP340"/>
    <mergeCell ref="AQ340:AS340"/>
    <mergeCell ref="AW347:AX347"/>
    <mergeCell ref="AT348:AU348"/>
    <mergeCell ref="AW348:AX348"/>
    <mergeCell ref="AT349:AU349"/>
    <mergeCell ref="AW349:AX349"/>
    <mergeCell ref="AK349:AL349"/>
    <mergeCell ref="AN349:AO349"/>
    <mergeCell ref="AQ349:AR349"/>
    <mergeCell ref="AT255:AU255"/>
    <mergeCell ref="AW255:AX255"/>
    <mergeCell ref="AZ255:BA255"/>
    <mergeCell ref="BC255:BD255"/>
    <mergeCell ref="AT256:AU256"/>
    <mergeCell ref="AW256:AX256"/>
    <mergeCell ref="AZ256:BA256"/>
    <mergeCell ref="BC256:BD256"/>
    <mergeCell ref="AH338:AS338"/>
    <mergeCell ref="AT338:AY338"/>
    <mergeCell ref="AH339:AS339"/>
    <mergeCell ref="AT339:AY339"/>
    <mergeCell ref="AT340:AV340"/>
    <mergeCell ref="AW340:AY340"/>
    <mergeCell ref="AK341:AL341"/>
    <mergeCell ref="AN341:AO341"/>
    <mergeCell ref="AQ341:AR341"/>
    <mergeCell ref="AT250:AU250"/>
    <mergeCell ref="AW250:AX250"/>
    <mergeCell ref="AZ250:BA250"/>
    <mergeCell ref="BC250:BD250"/>
    <mergeCell ref="AT251:AU251"/>
    <mergeCell ref="AW251:AX251"/>
    <mergeCell ref="AZ251:BA251"/>
    <mergeCell ref="BC251:BD251"/>
    <mergeCell ref="AT252:AU252"/>
    <mergeCell ref="AW252:AX252"/>
    <mergeCell ref="AZ252:BA252"/>
    <mergeCell ref="BC252:BD252"/>
    <mergeCell ref="AT253:AU253"/>
    <mergeCell ref="AW253:AX253"/>
    <mergeCell ref="AZ253:BA253"/>
    <mergeCell ref="BC253:BD253"/>
    <mergeCell ref="AT254:AU254"/>
    <mergeCell ref="AW254:AX254"/>
    <mergeCell ref="AZ254:BA254"/>
    <mergeCell ref="BC254:BD254"/>
    <mergeCell ref="AT244:BE244"/>
    <mergeCell ref="AH245:AS245"/>
    <mergeCell ref="AT245:AY245"/>
    <mergeCell ref="AZ245:BE245"/>
    <mergeCell ref="AT246:AV246"/>
    <mergeCell ref="AW246:AY246"/>
    <mergeCell ref="AZ246:BB246"/>
    <mergeCell ref="BC246:BE246"/>
    <mergeCell ref="AT247:AU247"/>
    <mergeCell ref="AW247:AX247"/>
    <mergeCell ref="AZ247:BA247"/>
    <mergeCell ref="BC247:BD247"/>
    <mergeCell ref="AT248:AU248"/>
    <mergeCell ref="AW248:AX248"/>
    <mergeCell ref="AZ248:BA248"/>
    <mergeCell ref="BC248:BD248"/>
    <mergeCell ref="AT249:AU249"/>
    <mergeCell ref="AW249:AX249"/>
    <mergeCell ref="AZ249:BA249"/>
    <mergeCell ref="BC249:BD249"/>
    <mergeCell ref="AK247:AL247"/>
    <mergeCell ref="AN247:AO247"/>
    <mergeCell ref="AQ247:AR247"/>
    <mergeCell ref="AH248:AI248"/>
    <mergeCell ref="AK248:AL248"/>
    <mergeCell ref="AN248:AO248"/>
    <mergeCell ref="AQ248:AR248"/>
    <mergeCell ref="AH249:AI249"/>
    <mergeCell ref="AK249:AL249"/>
    <mergeCell ref="AN249:AO249"/>
    <mergeCell ref="AQ249:AR249"/>
    <mergeCell ref="AH247:AI247"/>
    <mergeCell ref="AT155:AU155"/>
    <mergeCell ref="AW155:AX155"/>
    <mergeCell ref="AZ155:BA155"/>
    <mergeCell ref="BC155:BD155"/>
    <mergeCell ref="AT147:AU147"/>
    <mergeCell ref="AW147:AX147"/>
    <mergeCell ref="AZ147:BA147"/>
    <mergeCell ref="BC147:BD147"/>
    <mergeCell ref="AT148:AU148"/>
    <mergeCell ref="AW148:AX148"/>
    <mergeCell ref="AZ148:BA148"/>
    <mergeCell ref="BC148:BD148"/>
    <mergeCell ref="AT149:AU149"/>
    <mergeCell ref="AW149:AX149"/>
    <mergeCell ref="AZ149:BA149"/>
    <mergeCell ref="BC149:BD149"/>
    <mergeCell ref="AT150:AU150"/>
    <mergeCell ref="AW150:AX150"/>
    <mergeCell ref="AZ150:BA150"/>
    <mergeCell ref="BC150:BD150"/>
    <mergeCell ref="AT18:AV18"/>
    <mergeCell ref="AW18:AY18"/>
    <mergeCell ref="AZ18:BB18"/>
    <mergeCell ref="BC18:BE18"/>
    <mergeCell ref="AT19:AU19"/>
    <mergeCell ref="AT152:AU152"/>
    <mergeCell ref="AW152:AX152"/>
    <mergeCell ref="AZ152:BA152"/>
    <mergeCell ref="BC152:BD152"/>
    <mergeCell ref="AT153:AU153"/>
    <mergeCell ref="AW153:AX153"/>
    <mergeCell ref="AZ153:BA153"/>
    <mergeCell ref="BC153:BD153"/>
    <mergeCell ref="AT154:AU154"/>
    <mergeCell ref="AW154:AX154"/>
    <mergeCell ref="AZ154:BA154"/>
    <mergeCell ref="BC154:BD154"/>
    <mergeCell ref="AT13:AU13"/>
    <mergeCell ref="AW13:AX13"/>
    <mergeCell ref="AZ13:BA13"/>
    <mergeCell ref="BC13:BD13"/>
    <mergeCell ref="AT21:AU21"/>
    <mergeCell ref="AT151:AU151"/>
    <mergeCell ref="AW151:AX151"/>
    <mergeCell ref="AZ151:BA151"/>
    <mergeCell ref="BC151:BD151"/>
    <mergeCell ref="AH5:AS5"/>
    <mergeCell ref="AH4:AS4"/>
    <mergeCell ref="E4:E7"/>
    <mergeCell ref="E16:E19"/>
    <mergeCell ref="AG4:AG7"/>
    <mergeCell ref="AG16:AG19"/>
    <mergeCell ref="AG143:AG146"/>
    <mergeCell ref="AH143:AS143"/>
    <mergeCell ref="AT143:BE143"/>
    <mergeCell ref="AH144:AS144"/>
    <mergeCell ref="AT144:AY144"/>
    <mergeCell ref="AZ144:BE144"/>
    <mergeCell ref="AT145:AV145"/>
    <mergeCell ref="AW145:AY145"/>
    <mergeCell ref="AZ145:BB145"/>
    <mergeCell ref="BC145:BE145"/>
    <mergeCell ref="AT146:AU146"/>
    <mergeCell ref="AW146:AX146"/>
    <mergeCell ref="AZ146:BA146"/>
    <mergeCell ref="BC146:BD146"/>
    <mergeCell ref="AT16:BE16"/>
    <mergeCell ref="AT17:AY17"/>
    <mergeCell ref="AZ17:BE17"/>
    <mergeCell ref="AQ11:AR11"/>
    <mergeCell ref="AH12:AI12"/>
    <mergeCell ref="AK12:AL12"/>
    <mergeCell ref="AN12:AO12"/>
    <mergeCell ref="AQ12:AR12"/>
    <mergeCell ref="AW19:AX19"/>
    <mergeCell ref="AZ19:BA19"/>
    <mergeCell ref="BC19:BD19"/>
    <mergeCell ref="AT24:AU24"/>
    <mergeCell ref="AW24:AX24"/>
    <mergeCell ref="AZ24:BA24"/>
    <mergeCell ref="BC24:BD24"/>
    <mergeCell ref="AT8:AU8"/>
    <mergeCell ref="AW8:AX8"/>
    <mergeCell ref="AZ8:BA8"/>
    <mergeCell ref="BC8:BD8"/>
    <mergeCell ref="AT9:AU9"/>
    <mergeCell ref="AW9:AX9"/>
    <mergeCell ref="AZ9:BA9"/>
    <mergeCell ref="BC9:BD9"/>
    <mergeCell ref="AT10:AU10"/>
    <mergeCell ref="AW10:AX10"/>
    <mergeCell ref="AZ10:BA10"/>
    <mergeCell ref="BC10:BD10"/>
    <mergeCell ref="AT11:AU11"/>
    <mergeCell ref="AW11:AX11"/>
    <mergeCell ref="AZ11:BA11"/>
    <mergeCell ref="BC11:BD11"/>
    <mergeCell ref="AT12:AU12"/>
    <mergeCell ref="AW12:AX12"/>
    <mergeCell ref="AZ12:BA12"/>
    <mergeCell ref="BC12:BD12"/>
    <mergeCell ref="X438:Y438"/>
    <mergeCell ref="AA438:AB438"/>
    <mergeCell ref="F438:G438"/>
    <mergeCell ref="I438:J438"/>
    <mergeCell ref="L438:M438"/>
    <mergeCell ref="O347:P347"/>
    <mergeCell ref="U433:V433"/>
    <mergeCell ref="E423:R423"/>
    <mergeCell ref="U351:V351"/>
    <mergeCell ref="AH17:AS17"/>
    <mergeCell ref="AH16:AS16"/>
    <mergeCell ref="AT4:BE4"/>
    <mergeCell ref="AT5:AY5"/>
    <mergeCell ref="AZ5:BE5"/>
    <mergeCell ref="AT6:AV6"/>
    <mergeCell ref="AW6:AY6"/>
    <mergeCell ref="AZ6:BB6"/>
    <mergeCell ref="BC6:BE6"/>
    <mergeCell ref="AT7:AU7"/>
    <mergeCell ref="AW7:AX7"/>
    <mergeCell ref="AZ7:BA7"/>
    <mergeCell ref="BC7:BD7"/>
    <mergeCell ref="AT20:AU20"/>
    <mergeCell ref="AW20:AX20"/>
    <mergeCell ref="AZ20:BA20"/>
    <mergeCell ref="BC20:BD20"/>
    <mergeCell ref="AK18:AM18"/>
    <mergeCell ref="AN18:AP18"/>
    <mergeCell ref="AQ18:AS18"/>
    <mergeCell ref="AH19:AI19"/>
    <mergeCell ref="AK19:AL19"/>
    <mergeCell ref="AN19:AO19"/>
    <mergeCell ref="X432:Y432"/>
    <mergeCell ref="AA432:AB432"/>
    <mergeCell ref="F431:G431"/>
    <mergeCell ref="F432:G432"/>
    <mergeCell ref="I432:J432"/>
    <mergeCell ref="R439:S439"/>
    <mergeCell ref="U439:V439"/>
    <mergeCell ref="X439:Y439"/>
    <mergeCell ref="AA439:AB439"/>
    <mergeCell ref="AW21:AX21"/>
    <mergeCell ref="AZ21:BA21"/>
    <mergeCell ref="BC21:BD21"/>
    <mergeCell ref="AT22:AU22"/>
    <mergeCell ref="AW22:AX22"/>
    <mergeCell ref="AT347:AU347"/>
    <mergeCell ref="AZ22:BA22"/>
    <mergeCell ref="BC22:BD22"/>
    <mergeCell ref="AT23:AU23"/>
    <mergeCell ref="AW23:AX23"/>
    <mergeCell ref="AZ23:BA23"/>
    <mergeCell ref="BC23:BD23"/>
    <mergeCell ref="O438:P438"/>
    <mergeCell ref="F437:H437"/>
    <mergeCell ref="I437:K437"/>
    <mergeCell ref="L437:N437"/>
    <mergeCell ref="O437:Q437"/>
    <mergeCell ref="R437:T437"/>
    <mergeCell ref="U437:W437"/>
    <mergeCell ref="X437:Z437"/>
    <mergeCell ref="AA437:AC437"/>
    <mergeCell ref="R438:S438"/>
    <mergeCell ref="U438:V438"/>
    <mergeCell ref="O439:P439"/>
    <mergeCell ref="R341:S341"/>
    <mergeCell ref="U341:V341"/>
    <mergeCell ref="R345:S345"/>
    <mergeCell ref="U345:V345"/>
    <mergeCell ref="R348:S348"/>
    <mergeCell ref="U348:V348"/>
    <mergeCell ref="F338:Q338"/>
    <mergeCell ref="F339:Q339"/>
    <mergeCell ref="R339:W339"/>
    <mergeCell ref="R340:T340"/>
    <mergeCell ref="U340:W340"/>
    <mergeCell ref="F433:G433"/>
    <mergeCell ref="L432:M432"/>
    <mergeCell ref="O432:P432"/>
    <mergeCell ref="R432:S432"/>
    <mergeCell ref="U432:V432"/>
    <mergeCell ref="O342:P342"/>
    <mergeCell ref="R342:S342"/>
    <mergeCell ref="R344:S344"/>
    <mergeCell ref="F439:G439"/>
    <mergeCell ref="I439:J439"/>
    <mergeCell ref="L439:M439"/>
    <mergeCell ref="F351:G351"/>
    <mergeCell ref="F425:Q425"/>
    <mergeCell ref="R425:AC425"/>
    <mergeCell ref="X430:Y430"/>
    <mergeCell ref="AA430:AB430"/>
    <mergeCell ref="F429:G429"/>
    <mergeCell ref="I429:J429"/>
    <mergeCell ref="L429:M429"/>
    <mergeCell ref="O429:P429"/>
    <mergeCell ref="E435:E438"/>
    <mergeCell ref="AG435:AG438"/>
    <mergeCell ref="AH435:AS435"/>
    <mergeCell ref="AT435:BE435"/>
    <mergeCell ref="AH436:AS436"/>
    <mergeCell ref="AT436:AY436"/>
    <mergeCell ref="AZ436:BE436"/>
    <mergeCell ref="AT437:AV437"/>
    <mergeCell ref="AW437:AY437"/>
    <mergeCell ref="AZ437:BB437"/>
    <mergeCell ref="BC437:BE437"/>
    <mergeCell ref="AT438:AU438"/>
    <mergeCell ref="AW438:AX438"/>
    <mergeCell ref="AZ438:BA438"/>
    <mergeCell ref="BC438:BD438"/>
    <mergeCell ref="AG425:AG428"/>
    <mergeCell ref="AH425:AS425"/>
    <mergeCell ref="AT425:BE425"/>
    <mergeCell ref="AH426:AS426"/>
    <mergeCell ref="AA433:AB433"/>
    <mergeCell ref="L427:N427"/>
    <mergeCell ref="O427:Q427"/>
    <mergeCell ref="F428:G428"/>
    <mergeCell ref="AT426:AY426"/>
    <mergeCell ref="AZ426:BE426"/>
    <mergeCell ref="AT427:AV427"/>
    <mergeCell ref="AW427:AY427"/>
    <mergeCell ref="AZ427:BB427"/>
    <mergeCell ref="BC427:BE427"/>
    <mergeCell ref="AT428:AU428"/>
    <mergeCell ref="AW428:AX428"/>
    <mergeCell ref="AZ428:BA428"/>
    <mergeCell ref="U246:W246"/>
    <mergeCell ref="X246:Z246"/>
    <mergeCell ref="AA246:AC246"/>
    <mergeCell ref="X155:Y155"/>
    <mergeCell ref="AA155:AB155"/>
    <mergeCell ref="R247:S247"/>
    <mergeCell ref="U247:V247"/>
    <mergeCell ref="X247:Y247"/>
    <mergeCell ref="AA247:AB247"/>
    <mergeCell ref="R255:S255"/>
    <mergeCell ref="O250:P250"/>
    <mergeCell ref="F244:Q244"/>
    <mergeCell ref="R244:AC244"/>
    <mergeCell ref="F245:Q245"/>
    <mergeCell ref="R245:W245"/>
    <mergeCell ref="X245:AC245"/>
    <mergeCell ref="R246:T246"/>
    <mergeCell ref="AA254:AB254"/>
    <mergeCell ref="AA255:AB255"/>
    <mergeCell ref="O255:P255"/>
    <mergeCell ref="AA253:AB253"/>
    <mergeCell ref="F255:G255"/>
    <mergeCell ref="O252:P252"/>
    <mergeCell ref="F252:G252"/>
    <mergeCell ref="I252:J252"/>
    <mergeCell ref="I253:J253"/>
    <mergeCell ref="I254:J254"/>
    <mergeCell ref="F254:G254"/>
    <mergeCell ref="AA248:AB248"/>
    <mergeCell ref="I155:J155"/>
    <mergeCell ref="I145:K145"/>
    <mergeCell ref="AA22:AB22"/>
    <mergeCell ref="R23:S23"/>
    <mergeCell ref="U23:V23"/>
    <mergeCell ref="X23:Y23"/>
    <mergeCell ref="X154:Y154"/>
    <mergeCell ref="O152:P152"/>
    <mergeCell ref="O154:P154"/>
    <mergeCell ref="AA154:AB154"/>
    <mergeCell ref="X150:Y150"/>
    <mergeCell ref="AA150:AB150"/>
    <mergeCell ref="X151:Y151"/>
    <mergeCell ref="AA151:AB151"/>
    <mergeCell ref="X152:Y152"/>
    <mergeCell ref="AA152:AB152"/>
    <mergeCell ref="X153:Y153"/>
    <mergeCell ref="AA153:AB153"/>
    <mergeCell ref="R143:AC143"/>
    <mergeCell ref="F144:Q144"/>
    <mergeCell ref="R144:W144"/>
    <mergeCell ref="X144:AC144"/>
    <mergeCell ref="R145:T145"/>
    <mergeCell ref="U145:W145"/>
    <mergeCell ref="X145:Z145"/>
    <mergeCell ref="AA145:AC145"/>
    <mergeCell ref="L145:N145"/>
    <mergeCell ref="O145:Q145"/>
    <mergeCell ref="R147:S147"/>
    <mergeCell ref="U147:V147"/>
    <mergeCell ref="R148:S148"/>
    <mergeCell ref="U148:V148"/>
    <mergeCell ref="R149:S149"/>
    <mergeCell ref="U149:V149"/>
    <mergeCell ref="R150:S150"/>
    <mergeCell ref="U150:V150"/>
    <mergeCell ref="R151:S151"/>
    <mergeCell ref="U151:V151"/>
    <mergeCell ref="R152:S152"/>
    <mergeCell ref="U152:V152"/>
    <mergeCell ref="O151:P151"/>
    <mergeCell ref="L149:M149"/>
    <mergeCell ref="L150:M150"/>
    <mergeCell ref="L151:M151"/>
    <mergeCell ref="L152:M152"/>
    <mergeCell ref="R153:S153"/>
    <mergeCell ref="U153:V153"/>
    <mergeCell ref="R154:S154"/>
    <mergeCell ref="U154:V154"/>
    <mergeCell ref="R155:S155"/>
    <mergeCell ref="U155:V155"/>
    <mergeCell ref="R718:S718"/>
    <mergeCell ref="U718:V718"/>
    <mergeCell ref="X718:Y718"/>
    <mergeCell ref="AA718:AB718"/>
    <mergeCell ref="F717:G717"/>
    <mergeCell ref="AH351:AI351"/>
    <mergeCell ref="AQ428:AR428"/>
    <mergeCell ref="AH429:AI429"/>
    <mergeCell ref="AK429:AL429"/>
    <mergeCell ref="AN429:AO429"/>
    <mergeCell ref="AQ429:AR429"/>
    <mergeCell ref="AH430:AI430"/>
    <mergeCell ref="AK430:AL430"/>
    <mergeCell ref="AN430:AO430"/>
    <mergeCell ref="AQ430:AR430"/>
    <mergeCell ref="AK351:AL351"/>
    <mergeCell ref="AN351:AO351"/>
    <mergeCell ref="AQ351:AR351"/>
    <mergeCell ref="AH428:AI428"/>
    <mergeCell ref="AK428:AL428"/>
    <mergeCell ref="AN428:AO428"/>
    <mergeCell ref="AH427:AJ427"/>
    <mergeCell ref="AK427:AM427"/>
    <mergeCell ref="AN427:AP427"/>
    <mergeCell ref="AN553:AO553"/>
    <mergeCell ref="U444:V444"/>
    <mergeCell ref="X444:Y444"/>
    <mergeCell ref="AA444:AB444"/>
    <mergeCell ref="F436:Q436"/>
    <mergeCell ref="R436:W436"/>
    <mergeCell ref="X436:AC436"/>
    <mergeCell ref="U440:V440"/>
    <mergeCell ref="AA148:AB148"/>
    <mergeCell ref="X149:Y149"/>
    <mergeCell ref="AH145:AJ145"/>
    <mergeCell ref="AH18:AJ18"/>
    <mergeCell ref="AA149:AB149"/>
    <mergeCell ref="F143:Q143"/>
    <mergeCell ref="AH717:AI717"/>
    <mergeCell ref="AH636:AI636"/>
    <mergeCell ref="AH719:AI719"/>
    <mergeCell ref="AH633:AI633"/>
    <mergeCell ref="AH556:AI556"/>
    <mergeCell ref="AH550:AI550"/>
    <mergeCell ref="U719:V719"/>
    <mergeCell ref="X719:Y719"/>
    <mergeCell ref="AA719:AB719"/>
    <mergeCell ref="F719:G719"/>
    <mergeCell ref="I719:J719"/>
    <mergeCell ref="L719:M719"/>
    <mergeCell ref="O719:P719"/>
    <mergeCell ref="R719:S719"/>
    <mergeCell ref="F715:H715"/>
    <mergeCell ref="I715:K715"/>
    <mergeCell ref="R257:S257"/>
    <mergeCell ref="R258:S258"/>
    <mergeCell ref="R260:S260"/>
    <mergeCell ref="U717:V717"/>
    <mergeCell ref="X717:Y717"/>
    <mergeCell ref="AA717:AB717"/>
    <mergeCell ref="F718:G718"/>
    <mergeCell ref="I718:J718"/>
    <mergeCell ref="L718:M718"/>
    <mergeCell ref="O718:P718"/>
    <mergeCell ref="F348:G348"/>
    <mergeCell ref="I348:J348"/>
    <mergeCell ref="L348:M348"/>
    <mergeCell ref="O348:P348"/>
    <mergeCell ref="AH348:AI348"/>
    <mergeCell ref="O256:P256"/>
    <mergeCell ref="L256:M256"/>
    <mergeCell ref="I249:J249"/>
    <mergeCell ref="I255:J255"/>
    <mergeCell ref="I256:J256"/>
    <mergeCell ref="L252:M252"/>
    <mergeCell ref="L250:M250"/>
    <mergeCell ref="L251:M251"/>
    <mergeCell ref="AA249:AB249"/>
    <mergeCell ref="AA250:AB250"/>
    <mergeCell ref="AA251:AB251"/>
    <mergeCell ref="U342:V342"/>
    <mergeCell ref="I347:J347"/>
    <mergeCell ref="L347:M347"/>
    <mergeCell ref="AH342:AI342"/>
    <mergeCell ref="AH343:AI343"/>
    <mergeCell ref="AH341:AI341"/>
    <mergeCell ref="AH340:AJ340"/>
    <mergeCell ref="F342:G342"/>
    <mergeCell ref="I342:J342"/>
    <mergeCell ref="L342:M342"/>
    <mergeCell ref="AH440:AI440"/>
    <mergeCell ref="AH350:AI350"/>
    <mergeCell ref="AN633:AO633"/>
    <mergeCell ref="AQ556:AR556"/>
    <mergeCell ref="AK554:AL554"/>
    <mergeCell ref="AH632:AJ632"/>
    <mergeCell ref="AH638:AI638"/>
    <mergeCell ref="AK638:AL638"/>
    <mergeCell ref="AN638:AO638"/>
    <mergeCell ref="AQ638:AR638"/>
    <mergeCell ref="AK637:AL637"/>
    <mergeCell ref="AQ717:AR717"/>
    <mergeCell ref="AH718:AI718"/>
    <mergeCell ref="AK718:AL718"/>
    <mergeCell ref="AN718:AO718"/>
    <mergeCell ref="AQ718:AR718"/>
    <mergeCell ref="AK717:AL717"/>
    <mergeCell ref="AN717:AO717"/>
    <mergeCell ref="AH715:AJ715"/>
    <mergeCell ref="AK715:AM715"/>
    <mergeCell ref="AN715:AP715"/>
    <mergeCell ref="AQ715:AS715"/>
    <mergeCell ref="AH716:AI716"/>
    <mergeCell ref="AK716:AL716"/>
    <mergeCell ref="AN716:AO716"/>
    <mergeCell ref="AQ716:AR716"/>
    <mergeCell ref="AH713:AS713"/>
    <mergeCell ref="AN637:AO637"/>
    <mergeCell ref="AH637:AI637"/>
    <mergeCell ref="AN556:AO556"/>
    <mergeCell ref="AQ555:AR555"/>
    <mergeCell ref="AK556:AL556"/>
    <mergeCell ref="AN554:AO554"/>
    <mergeCell ref="AQ554:AR554"/>
    <mergeCell ref="AK442:AL442"/>
    <mergeCell ref="AN442:AO442"/>
    <mergeCell ref="AQ442:AR442"/>
    <mergeCell ref="AH443:AI443"/>
    <mergeCell ref="AK443:AL443"/>
    <mergeCell ref="AN443:AO443"/>
    <mergeCell ref="AQ443:AR443"/>
    <mergeCell ref="AH444:AI444"/>
    <mergeCell ref="AK444:AL444"/>
    <mergeCell ref="AN444:AO444"/>
    <mergeCell ref="AQ444:AR444"/>
    <mergeCell ref="AK445:AL445"/>
    <mergeCell ref="AN445:AO445"/>
    <mergeCell ref="AQ550:AR550"/>
    <mergeCell ref="AH551:AI551"/>
    <mergeCell ref="AK551:AL551"/>
    <mergeCell ref="AN551:AO551"/>
    <mergeCell ref="AQ551:AR551"/>
    <mergeCell ref="AQ445:AR445"/>
    <mergeCell ref="AH549:AJ549"/>
    <mergeCell ref="AK549:AM549"/>
    <mergeCell ref="AN549:AP549"/>
    <mergeCell ref="AQ549:AS549"/>
    <mergeCell ref="AH445:AI445"/>
    <mergeCell ref="AH442:AI442"/>
    <mergeCell ref="AK440:AL440"/>
    <mergeCell ref="AN440:AO440"/>
    <mergeCell ref="AQ440:AR440"/>
    <mergeCell ref="AH441:AI441"/>
    <mergeCell ref="AK441:AL441"/>
    <mergeCell ref="AN441:AO441"/>
    <mergeCell ref="AQ441:AR441"/>
    <mergeCell ref="AK439:AL439"/>
    <mergeCell ref="AN439:AO439"/>
    <mergeCell ref="AH439:AI439"/>
    <mergeCell ref="AQ438:AR438"/>
    <mergeCell ref="AH431:AI431"/>
    <mergeCell ref="AK431:AL431"/>
    <mergeCell ref="AN431:AO431"/>
    <mergeCell ref="AQ431:AR431"/>
    <mergeCell ref="AH432:AI432"/>
    <mergeCell ref="AK432:AL432"/>
    <mergeCell ref="AN432:AO432"/>
    <mergeCell ref="AQ432:AR432"/>
    <mergeCell ref="AH433:AI433"/>
    <mergeCell ref="AK433:AL433"/>
    <mergeCell ref="AN433:AO433"/>
    <mergeCell ref="AQ433:AR433"/>
    <mergeCell ref="AK438:AL438"/>
    <mergeCell ref="AN438:AO438"/>
    <mergeCell ref="AK437:AM437"/>
    <mergeCell ref="AN437:AP437"/>
    <mergeCell ref="AQ437:AS437"/>
    <mergeCell ref="AH438:AI438"/>
    <mergeCell ref="AK350:AL350"/>
    <mergeCell ref="AN350:AO350"/>
    <mergeCell ref="AQ350:AR350"/>
    <mergeCell ref="AK348:AL348"/>
    <mergeCell ref="AN348:AO348"/>
    <mergeCell ref="AQ348:AR348"/>
    <mergeCell ref="AH347:AI347"/>
    <mergeCell ref="AH437:AJ437"/>
    <mergeCell ref="AK344:AL344"/>
    <mergeCell ref="AN344:AO344"/>
    <mergeCell ref="AQ344:AR344"/>
    <mergeCell ref="AH345:AI345"/>
    <mergeCell ref="AK345:AL345"/>
    <mergeCell ref="AN345:AO345"/>
    <mergeCell ref="AQ345:AR345"/>
    <mergeCell ref="AH346:AI346"/>
    <mergeCell ref="AK346:AL346"/>
    <mergeCell ref="AN346:AO346"/>
    <mergeCell ref="AQ346:AR346"/>
    <mergeCell ref="AH344:AI344"/>
    <mergeCell ref="AH349:AI349"/>
    <mergeCell ref="AQ427:AS427"/>
    <mergeCell ref="AK347:AL347"/>
    <mergeCell ref="AN347:AO347"/>
    <mergeCell ref="AQ347:AR347"/>
    <mergeCell ref="AK253:AL253"/>
    <mergeCell ref="AN253:AO253"/>
    <mergeCell ref="AQ253:AR253"/>
    <mergeCell ref="AH254:AI254"/>
    <mergeCell ref="AK254:AL254"/>
    <mergeCell ref="AN254:AO254"/>
    <mergeCell ref="AQ254:AR254"/>
    <mergeCell ref="AH255:AI255"/>
    <mergeCell ref="AK255:AL255"/>
    <mergeCell ref="AN255:AO255"/>
    <mergeCell ref="AQ255:AR255"/>
    <mergeCell ref="AH256:AI256"/>
    <mergeCell ref="AK250:AL250"/>
    <mergeCell ref="AN250:AO250"/>
    <mergeCell ref="AQ250:AR250"/>
    <mergeCell ref="AH251:AI251"/>
    <mergeCell ref="AK251:AL251"/>
    <mergeCell ref="AN251:AO251"/>
    <mergeCell ref="AQ251:AR251"/>
    <mergeCell ref="AH252:AI252"/>
    <mergeCell ref="AK252:AL252"/>
    <mergeCell ref="AN252:AO252"/>
    <mergeCell ref="AQ252:AR252"/>
    <mergeCell ref="AH250:AI250"/>
    <mergeCell ref="AH253:AI253"/>
    <mergeCell ref="AK155:AL155"/>
    <mergeCell ref="AN155:AO155"/>
    <mergeCell ref="AQ155:AR155"/>
    <mergeCell ref="AH246:AJ246"/>
    <mergeCell ref="AK246:AM246"/>
    <mergeCell ref="AN246:AP246"/>
    <mergeCell ref="AQ246:AS246"/>
    <mergeCell ref="AH153:AI153"/>
    <mergeCell ref="AK153:AL153"/>
    <mergeCell ref="AN153:AO153"/>
    <mergeCell ref="AQ153:AR153"/>
    <mergeCell ref="AH154:AI154"/>
    <mergeCell ref="AK154:AL154"/>
    <mergeCell ref="AN154:AO154"/>
    <mergeCell ref="AQ154:AR154"/>
    <mergeCell ref="AH155:AI155"/>
    <mergeCell ref="AG244:AG247"/>
    <mergeCell ref="AH244:AS244"/>
    <mergeCell ref="AK150:AL150"/>
    <mergeCell ref="AN150:AO150"/>
    <mergeCell ref="AQ150:AR150"/>
    <mergeCell ref="AH151:AI151"/>
    <mergeCell ref="AK151:AL151"/>
    <mergeCell ref="AN151:AO151"/>
    <mergeCell ref="AQ151:AR151"/>
    <mergeCell ref="AH152:AI152"/>
    <mergeCell ref="AK152:AL152"/>
    <mergeCell ref="AN152:AO152"/>
    <mergeCell ref="AQ152:AR152"/>
    <mergeCell ref="AH150:AI150"/>
    <mergeCell ref="AK147:AL147"/>
    <mergeCell ref="AN147:AO147"/>
    <mergeCell ref="AQ147:AR147"/>
    <mergeCell ref="AH148:AI148"/>
    <mergeCell ref="AK148:AL148"/>
    <mergeCell ref="AN148:AO148"/>
    <mergeCell ref="AQ148:AR148"/>
    <mergeCell ref="AH149:AI149"/>
    <mergeCell ref="AK149:AL149"/>
    <mergeCell ref="AN149:AO149"/>
    <mergeCell ref="AQ149:AR149"/>
    <mergeCell ref="AH147:AI147"/>
    <mergeCell ref="AH6:AJ6"/>
    <mergeCell ref="AK6:AM6"/>
    <mergeCell ref="AN6:AP6"/>
    <mergeCell ref="AQ6:AS6"/>
    <mergeCell ref="AH7:AI7"/>
    <mergeCell ref="AK7:AL7"/>
    <mergeCell ref="AN7:AO7"/>
    <mergeCell ref="AQ7:AR7"/>
    <mergeCell ref="AK145:AM145"/>
    <mergeCell ref="AN145:AP145"/>
    <mergeCell ref="AQ145:AS145"/>
    <mergeCell ref="AH146:AI146"/>
    <mergeCell ref="AK146:AL146"/>
    <mergeCell ref="AN146:AO146"/>
    <mergeCell ref="AQ146:AR146"/>
    <mergeCell ref="AH23:AI23"/>
    <mergeCell ref="AK23:AL23"/>
    <mergeCell ref="AN23:AO23"/>
    <mergeCell ref="AQ23:AR23"/>
    <mergeCell ref="AH24:AI24"/>
    <mergeCell ref="AK24:AL24"/>
    <mergeCell ref="AN24:AO24"/>
    <mergeCell ref="AQ24:AR24"/>
    <mergeCell ref="AH20:AI20"/>
    <mergeCell ref="AK20:AL20"/>
    <mergeCell ref="AN20:AO20"/>
    <mergeCell ref="AQ20:AR20"/>
    <mergeCell ref="AH21:AI21"/>
    <mergeCell ref="AK21:AL21"/>
    <mergeCell ref="AN21:AO21"/>
    <mergeCell ref="AQ21:AR21"/>
    <mergeCell ref="AH22:AI22"/>
    <mergeCell ref="L24:M24"/>
    <mergeCell ref="O24:P24"/>
    <mergeCell ref="F23:G23"/>
    <mergeCell ref="I23:J23"/>
    <mergeCell ref="L23:M23"/>
    <mergeCell ref="O23:P23"/>
    <mergeCell ref="AH13:AI13"/>
    <mergeCell ref="AK13:AL13"/>
    <mergeCell ref="AN13:AO13"/>
    <mergeCell ref="AQ13:AR13"/>
    <mergeCell ref="AH8:AI8"/>
    <mergeCell ref="AK8:AL8"/>
    <mergeCell ref="AN8:AO8"/>
    <mergeCell ref="AQ8:AR8"/>
    <mergeCell ref="AH9:AI9"/>
    <mergeCell ref="AK9:AL9"/>
    <mergeCell ref="AN9:AO9"/>
    <mergeCell ref="AQ9:AR9"/>
    <mergeCell ref="AH10:AI10"/>
    <mergeCell ref="AK10:AL10"/>
    <mergeCell ref="AN10:AO10"/>
    <mergeCell ref="AQ10:AR10"/>
    <mergeCell ref="AK22:AL22"/>
    <mergeCell ref="AN22:AO22"/>
    <mergeCell ref="AQ22:AR22"/>
    <mergeCell ref="F22:G22"/>
    <mergeCell ref="I22:J22"/>
    <mergeCell ref="L22:M22"/>
    <mergeCell ref="AQ19:AR19"/>
    <mergeCell ref="AH11:AI11"/>
    <mergeCell ref="AK11:AL11"/>
    <mergeCell ref="AN11:AO11"/>
    <mergeCell ref="F7:G7"/>
    <mergeCell ref="I7:J7"/>
    <mergeCell ref="L7:M7"/>
    <mergeCell ref="O7:P7"/>
    <mergeCell ref="I9:J9"/>
    <mergeCell ref="L9:M9"/>
    <mergeCell ref="O9:P9"/>
    <mergeCell ref="I10:J10"/>
    <mergeCell ref="L10:M10"/>
    <mergeCell ref="O10:P10"/>
    <mergeCell ref="F20:G20"/>
    <mergeCell ref="I20:J20"/>
    <mergeCell ref="L20:M20"/>
    <mergeCell ref="O20:P20"/>
    <mergeCell ref="F21:G21"/>
    <mergeCell ref="I21:J21"/>
    <mergeCell ref="I11:J11"/>
    <mergeCell ref="L11:M11"/>
    <mergeCell ref="O11:P11"/>
    <mergeCell ref="I13:J13"/>
    <mergeCell ref="L21:M21"/>
    <mergeCell ref="O21:P21"/>
    <mergeCell ref="I8:J8"/>
    <mergeCell ref="L8:M8"/>
    <mergeCell ref="F11:G11"/>
    <mergeCell ref="F9:G9"/>
    <mergeCell ref="F10:G10"/>
    <mergeCell ref="F8:G8"/>
    <mergeCell ref="O8:P8"/>
    <mergeCell ref="F12:G12"/>
    <mergeCell ref="I12:J12"/>
    <mergeCell ref="U716:V716"/>
    <mergeCell ref="X716:Y716"/>
    <mergeCell ref="AA716:AB716"/>
    <mergeCell ref="L12:M12"/>
    <mergeCell ref="F18:H18"/>
    <mergeCell ref="I18:K18"/>
    <mergeCell ref="L18:N18"/>
    <mergeCell ref="O18:Q18"/>
    <mergeCell ref="F19:G19"/>
    <mergeCell ref="I19:J19"/>
    <mergeCell ref="L19:M19"/>
    <mergeCell ref="O19:P19"/>
    <mergeCell ref="F16:Q16"/>
    <mergeCell ref="L146:M146"/>
    <mergeCell ref="O146:P146"/>
    <mergeCell ref="L147:M147"/>
    <mergeCell ref="O22:P22"/>
    <mergeCell ref="F24:G24"/>
    <mergeCell ref="I24:J24"/>
    <mergeCell ref="I146:J146"/>
    <mergeCell ref="L154:M154"/>
    <mergeCell ref="F148:G148"/>
    <mergeCell ref="L148:M148"/>
    <mergeCell ref="L634:M634"/>
    <mergeCell ref="O634:P634"/>
    <mergeCell ref="R634:S634"/>
    <mergeCell ref="I717:J717"/>
    <mergeCell ref="L717:M717"/>
    <mergeCell ref="O717:P717"/>
    <mergeCell ref="R717:S717"/>
    <mergeCell ref="O638:P638"/>
    <mergeCell ref="R638:S638"/>
    <mergeCell ref="R633:S633"/>
    <mergeCell ref="F441:G441"/>
    <mergeCell ref="F555:G555"/>
    <mergeCell ref="I555:J555"/>
    <mergeCell ref="L555:M555"/>
    <mergeCell ref="O555:P555"/>
    <mergeCell ref="F444:G444"/>
    <mergeCell ref="I549:K549"/>
    <mergeCell ref="L549:N549"/>
    <mergeCell ref="F549:H549"/>
    <mergeCell ref="R443:S443"/>
    <mergeCell ref="O549:Q549"/>
    <mergeCell ref="R444:S444"/>
    <mergeCell ref="R441:S441"/>
    <mergeCell ref="R549:T549"/>
    <mergeCell ref="U638:V638"/>
    <mergeCell ref="X638:Y638"/>
    <mergeCell ref="AA638:AB638"/>
    <mergeCell ref="F638:G638"/>
    <mergeCell ref="I638:J638"/>
    <mergeCell ref="L638:M638"/>
    <mergeCell ref="F716:G716"/>
    <mergeCell ref="I716:J716"/>
    <mergeCell ref="L716:M716"/>
    <mergeCell ref="O715:Q715"/>
    <mergeCell ref="O716:P716"/>
    <mergeCell ref="L715:N715"/>
    <mergeCell ref="F713:Q713"/>
    <mergeCell ref="R713:AC713"/>
    <mergeCell ref="F714:Q714"/>
    <mergeCell ref="R714:W714"/>
    <mergeCell ref="X714:AC714"/>
    <mergeCell ref="R715:T715"/>
    <mergeCell ref="U715:W715"/>
    <mergeCell ref="X715:Z715"/>
    <mergeCell ref="AA715:AC715"/>
    <mergeCell ref="R716:S716"/>
    <mergeCell ref="U633:V633"/>
    <mergeCell ref="X633:Y633"/>
    <mergeCell ref="AA633:AB633"/>
    <mergeCell ref="U636:V636"/>
    <mergeCell ref="X636:Y636"/>
    <mergeCell ref="AA636:AB636"/>
    <mergeCell ref="F637:G637"/>
    <mergeCell ref="I637:J637"/>
    <mergeCell ref="L637:M637"/>
    <mergeCell ref="O637:P637"/>
    <mergeCell ref="R637:S637"/>
    <mergeCell ref="U637:V637"/>
    <mergeCell ref="X637:Y637"/>
    <mergeCell ref="AA637:AB637"/>
    <mergeCell ref="F636:G636"/>
    <mergeCell ref="I636:J636"/>
    <mergeCell ref="L636:M636"/>
    <mergeCell ref="O636:P636"/>
    <mergeCell ref="R636:S636"/>
    <mergeCell ref="U634:V634"/>
    <mergeCell ref="X634:Y634"/>
    <mergeCell ref="AA634:AB634"/>
    <mergeCell ref="F635:G635"/>
    <mergeCell ref="I635:J635"/>
    <mergeCell ref="L635:M635"/>
    <mergeCell ref="O635:P635"/>
    <mergeCell ref="R635:S635"/>
    <mergeCell ref="U635:V635"/>
    <mergeCell ref="X635:Y635"/>
    <mergeCell ref="AA635:AB635"/>
    <mergeCell ref="F634:G634"/>
    <mergeCell ref="I634:J634"/>
    <mergeCell ref="U555:V555"/>
    <mergeCell ref="U556:V556"/>
    <mergeCell ref="O556:P556"/>
    <mergeCell ref="R556:S556"/>
    <mergeCell ref="O553:P553"/>
    <mergeCell ref="O552:P552"/>
    <mergeCell ref="F550:G550"/>
    <mergeCell ref="F632:H632"/>
    <mergeCell ref="I632:K632"/>
    <mergeCell ref="L632:N632"/>
    <mergeCell ref="O632:Q632"/>
    <mergeCell ref="F633:G633"/>
    <mergeCell ref="I633:J633"/>
    <mergeCell ref="L633:M633"/>
    <mergeCell ref="O633:P633"/>
    <mergeCell ref="R555:S555"/>
    <mergeCell ref="L554:M554"/>
    <mergeCell ref="O554:P554"/>
    <mergeCell ref="I556:J556"/>
    <mergeCell ref="L556:M556"/>
    <mergeCell ref="I554:J554"/>
    <mergeCell ref="F556:G556"/>
    <mergeCell ref="F554:G554"/>
    <mergeCell ref="F630:Q630"/>
    <mergeCell ref="R630:AC630"/>
    <mergeCell ref="F631:Q631"/>
    <mergeCell ref="R631:W631"/>
    <mergeCell ref="X631:AC631"/>
    <mergeCell ref="R632:T632"/>
    <mergeCell ref="U632:W632"/>
    <mergeCell ref="X632:Z632"/>
    <mergeCell ref="AA632:AC632"/>
    <mergeCell ref="U554:V554"/>
    <mergeCell ref="X443:Y443"/>
    <mergeCell ref="AA443:AB443"/>
    <mergeCell ref="U553:V553"/>
    <mergeCell ref="F548:Q548"/>
    <mergeCell ref="R548:W548"/>
    <mergeCell ref="U550:V550"/>
    <mergeCell ref="R552:S552"/>
    <mergeCell ref="U552:V552"/>
    <mergeCell ref="R553:S553"/>
    <mergeCell ref="F553:G553"/>
    <mergeCell ref="I553:J553"/>
    <mergeCell ref="L553:M553"/>
    <mergeCell ref="F552:G552"/>
    <mergeCell ref="I552:J552"/>
    <mergeCell ref="L552:M552"/>
    <mergeCell ref="U551:V551"/>
    <mergeCell ref="I551:J551"/>
    <mergeCell ref="L551:M551"/>
    <mergeCell ref="I550:J550"/>
    <mergeCell ref="L550:M550"/>
    <mergeCell ref="O550:P550"/>
    <mergeCell ref="F551:G551"/>
    <mergeCell ref="O551:P551"/>
    <mergeCell ref="R551:S551"/>
    <mergeCell ref="R550:S550"/>
    <mergeCell ref="R554:S554"/>
    <mergeCell ref="I443:J443"/>
    <mergeCell ref="I444:J444"/>
    <mergeCell ref="O443:P443"/>
    <mergeCell ref="O444:P444"/>
    <mergeCell ref="F443:G443"/>
    <mergeCell ref="F440:G440"/>
    <mergeCell ref="I440:J440"/>
    <mergeCell ref="L440:M440"/>
    <mergeCell ref="O440:P440"/>
    <mergeCell ref="R440:S440"/>
    <mergeCell ref="F435:Q435"/>
    <mergeCell ref="R435:AC435"/>
    <mergeCell ref="AA431:AB431"/>
    <mergeCell ref="X433:Y433"/>
    <mergeCell ref="X445:Y445"/>
    <mergeCell ref="AA445:AB445"/>
    <mergeCell ref="X441:Y441"/>
    <mergeCell ref="AA441:AB441"/>
    <mergeCell ref="F445:G445"/>
    <mergeCell ref="I445:J445"/>
    <mergeCell ref="L445:M445"/>
    <mergeCell ref="O445:P445"/>
    <mergeCell ref="R445:S445"/>
    <mergeCell ref="U445:V445"/>
    <mergeCell ref="F442:G442"/>
    <mergeCell ref="I442:J442"/>
    <mergeCell ref="L442:M442"/>
    <mergeCell ref="O442:P442"/>
    <mergeCell ref="R442:S442"/>
    <mergeCell ref="U442:V442"/>
    <mergeCell ref="X442:Y442"/>
    <mergeCell ref="AA442:AB442"/>
    <mergeCell ref="X440:Y440"/>
    <mergeCell ref="AA440:AB440"/>
    <mergeCell ref="I441:J441"/>
    <mergeCell ref="L441:M441"/>
    <mergeCell ref="O441:P441"/>
    <mergeCell ref="U441:V441"/>
    <mergeCell ref="L443:M443"/>
    <mergeCell ref="L444:M444"/>
    <mergeCell ref="X428:Y428"/>
    <mergeCell ref="AA428:AB428"/>
    <mergeCell ref="F426:Q426"/>
    <mergeCell ref="R426:W426"/>
    <mergeCell ref="X426:AC426"/>
    <mergeCell ref="I431:J431"/>
    <mergeCell ref="L431:M431"/>
    <mergeCell ref="O431:P431"/>
    <mergeCell ref="R431:S431"/>
    <mergeCell ref="O433:P433"/>
    <mergeCell ref="U431:V431"/>
    <mergeCell ref="X431:Y431"/>
    <mergeCell ref="U443:V443"/>
    <mergeCell ref="I433:J433"/>
    <mergeCell ref="L433:M433"/>
    <mergeCell ref="R433:S433"/>
    <mergeCell ref="U429:V429"/>
    <mergeCell ref="X429:Y429"/>
    <mergeCell ref="AA429:AB429"/>
    <mergeCell ref="F430:G430"/>
    <mergeCell ref="I430:J430"/>
    <mergeCell ref="L430:M430"/>
    <mergeCell ref="O430:P430"/>
    <mergeCell ref="R430:S430"/>
    <mergeCell ref="U430:V430"/>
    <mergeCell ref="R429:S429"/>
    <mergeCell ref="F427:H427"/>
    <mergeCell ref="I427:K427"/>
    <mergeCell ref="R427:T427"/>
    <mergeCell ref="X427:Z427"/>
    <mergeCell ref="AA427:AC427"/>
    <mergeCell ref="R428:S428"/>
    <mergeCell ref="U428:V428"/>
    <mergeCell ref="I428:J428"/>
    <mergeCell ref="L428:M428"/>
    <mergeCell ref="O428:P428"/>
    <mergeCell ref="I351:J351"/>
    <mergeCell ref="L351:M351"/>
    <mergeCell ref="O351:P351"/>
    <mergeCell ref="R351:S351"/>
    <mergeCell ref="F343:G343"/>
    <mergeCell ref="I343:J343"/>
    <mergeCell ref="L343:M343"/>
    <mergeCell ref="O343:P343"/>
    <mergeCell ref="R343:S343"/>
    <mergeCell ref="U343:V343"/>
    <mergeCell ref="U350:V350"/>
    <mergeCell ref="F350:G350"/>
    <mergeCell ref="I350:J350"/>
    <mergeCell ref="L350:M350"/>
    <mergeCell ref="O350:P350"/>
    <mergeCell ref="R350:S350"/>
    <mergeCell ref="U349:V349"/>
    <mergeCell ref="U344:V344"/>
    <mergeCell ref="F349:G349"/>
    <mergeCell ref="I349:J349"/>
    <mergeCell ref="L349:M349"/>
    <mergeCell ref="O349:P349"/>
    <mergeCell ref="R349:S349"/>
    <mergeCell ref="U346:V346"/>
    <mergeCell ref="F347:G347"/>
    <mergeCell ref="R347:S347"/>
    <mergeCell ref="U347:V347"/>
    <mergeCell ref="L346:M346"/>
    <mergeCell ref="O346:P346"/>
    <mergeCell ref="R346:S346"/>
    <mergeCell ref="F344:G344"/>
    <mergeCell ref="O344:P344"/>
    <mergeCell ref="L254:M254"/>
    <mergeCell ref="R252:S252"/>
    <mergeCell ref="R253:S253"/>
    <mergeCell ref="R254:S254"/>
    <mergeCell ref="R11:S11"/>
    <mergeCell ref="R12:S12"/>
    <mergeCell ref="R13:S13"/>
    <mergeCell ref="F145:H145"/>
    <mergeCell ref="F146:G146"/>
    <mergeCell ref="O147:P147"/>
    <mergeCell ref="O148:P148"/>
    <mergeCell ref="O149:P149"/>
    <mergeCell ref="F154:G154"/>
    <mergeCell ref="I153:J153"/>
    <mergeCell ref="F151:G151"/>
    <mergeCell ref="I147:J147"/>
    <mergeCell ref="I148:J148"/>
    <mergeCell ref="I149:J149"/>
    <mergeCell ref="I150:J150"/>
    <mergeCell ref="L13:M13"/>
    <mergeCell ref="O13:P13"/>
    <mergeCell ref="F13:G13"/>
    <mergeCell ref="F155:G155"/>
    <mergeCell ref="O155:P155"/>
    <mergeCell ref="AA19:AB19"/>
    <mergeCell ref="F345:G345"/>
    <mergeCell ref="I345:J345"/>
    <mergeCell ref="L345:M345"/>
    <mergeCell ref="O345:P345"/>
    <mergeCell ref="F346:G346"/>
    <mergeCell ref="I344:J344"/>
    <mergeCell ref="F340:H340"/>
    <mergeCell ref="I340:K340"/>
    <mergeCell ref="L340:N340"/>
    <mergeCell ref="L344:M344"/>
    <mergeCell ref="I346:J346"/>
    <mergeCell ref="L341:M341"/>
    <mergeCell ref="O341:P341"/>
    <mergeCell ref="U252:V252"/>
    <mergeCell ref="X252:Y252"/>
    <mergeCell ref="U250:V250"/>
    <mergeCell ref="U251:V251"/>
    <mergeCell ref="X251:Y251"/>
    <mergeCell ref="R338:W338"/>
    <mergeCell ref="I151:J151"/>
    <mergeCell ref="I152:J152"/>
    <mergeCell ref="I154:J154"/>
    <mergeCell ref="L153:M153"/>
    <mergeCell ref="O153:P153"/>
    <mergeCell ref="L155:M155"/>
    <mergeCell ref="O150:P150"/>
    <mergeCell ref="F149:G149"/>
    <mergeCell ref="F153:G153"/>
    <mergeCell ref="F150:G150"/>
    <mergeCell ref="F152:G152"/>
    <mergeCell ref="F147:G147"/>
    <mergeCell ref="F4:Q4"/>
    <mergeCell ref="X250:Y250"/>
    <mergeCell ref="U256:V256"/>
    <mergeCell ref="U253:V253"/>
    <mergeCell ref="X253:Y253"/>
    <mergeCell ref="U255:V255"/>
    <mergeCell ref="X255:Y255"/>
    <mergeCell ref="U249:V249"/>
    <mergeCell ref="U254:V254"/>
    <mergeCell ref="X254:Y254"/>
    <mergeCell ref="O249:P249"/>
    <mergeCell ref="L249:M249"/>
    <mergeCell ref="I247:J247"/>
    <mergeCell ref="F256:G256"/>
    <mergeCell ref="O251:P251"/>
    <mergeCell ref="L253:M253"/>
    <mergeCell ref="F253:G253"/>
    <mergeCell ref="O253:P253"/>
    <mergeCell ref="O254:P254"/>
    <mergeCell ref="F249:G249"/>
    <mergeCell ref="F250:G250"/>
    <mergeCell ref="F6:H6"/>
    <mergeCell ref="I6:K6"/>
    <mergeCell ref="L6:N6"/>
    <mergeCell ref="U248:V248"/>
    <mergeCell ref="X248:Y248"/>
    <mergeCell ref="X249:Y249"/>
    <mergeCell ref="X256:Y256"/>
    <mergeCell ref="L255:M255"/>
    <mergeCell ref="R248:S248"/>
    <mergeCell ref="R256:S256"/>
    <mergeCell ref="R249:S249"/>
    <mergeCell ref="R4:AC4"/>
    <mergeCell ref="F248:G248"/>
    <mergeCell ref="O248:P248"/>
    <mergeCell ref="L248:M248"/>
    <mergeCell ref="O246:Q246"/>
    <mergeCell ref="L246:N246"/>
    <mergeCell ref="F246:H246"/>
    <mergeCell ref="I246:K246"/>
    <mergeCell ref="F247:G247"/>
    <mergeCell ref="L247:M247"/>
    <mergeCell ref="O247:P247"/>
    <mergeCell ref="U10:V10"/>
    <mergeCell ref="U11:V11"/>
    <mergeCell ref="U12:V12"/>
    <mergeCell ref="U13:V13"/>
    <mergeCell ref="R6:T6"/>
    <mergeCell ref="R7:S7"/>
    <mergeCell ref="R8:S8"/>
    <mergeCell ref="R9:S9"/>
    <mergeCell ref="R10:S10"/>
    <mergeCell ref="R16:AC16"/>
    <mergeCell ref="R17:W17"/>
    <mergeCell ref="X17:AC17"/>
    <mergeCell ref="R18:T18"/>
    <mergeCell ref="U18:W18"/>
    <mergeCell ref="X18:Z18"/>
    <mergeCell ref="AA18:AC18"/>
    <mergeCell ref="R19:S19"/>
    <mergeCell ref="U19:V19"/>
    <mergeCell ref="X19:Y19"/>
    <mergeCell ref="X10:Y10"/>
    <mergeCell ref="AA10:AB10"/>
    <mergeCell ref="F5:Q5"/>
    <mergeCell ref="R5:W5"/>
    <mergeCell ref="X5:AC5"/>
    <mergeCell ref="X6:Z6"/>
    <mergeCell ref="AA6:AC6"/>
    <mergeCell ref="X7:Y7"/>
    <mergeCell ref="AA7:AB7"/>
    <mergeCell ref="X8:Y8"/>
    <mergeCell ref="AA8:AB8"/>
    <mergeCell ref="X9:Y9"/>
    <mergeCell ref="AA9:AB9"/>
    <mergeCell ref="U6:W6"/>
    <mergeCell ref="U7:V7"/>
    <mergeCell ref="U8:V8"/>
    <mergeCell ref="U9:V9"/>
    <mergeCell ref="O12:P12"/>
    <mergeCell ref="F547:Q547"/>
    <mergeCell ref="F251:G251"/>
    <mergeCell ref="I250:J250"/>
    <mergeCell ref="I251:J251"/>
    <mergeCell ref="I248:J248"/>
    <mergeCell ref="O340:Q340"/>
    <mergeCell ref="F341:G341"/>
    <mergeCell ref="I341:J341"/>
    <mergeCell ref="O6:Q6"/>
    <mergeCell ref="F17:Q17"/>
    <mergeCell ref="X11:Y11"/>
    <mergeCell ref="AA11:AB11"/>
    <mergeCell ref="X12:Y12"/>
    <mergeCell ref="AA12:AB12"/>
    <mergeCell ref="X13:Y13"/>
    <mergeCell ref="AA13:AB13"/>
    <mergeCell ref="U549:W549"/>
    <mergeCell ref="R20:S20"/>
    <mergeCell ref="U20:V20"/>
    <mergeCell ref="X20:Y20"/>
    <mergeCell ref="R21:S21"/>
    <mergeCell ref="U21:V21"/>
    <mergeCell ref="X21:Y21"/>
    <mergeCell ref="AA21:AB21"/>
    <mergeCell ref="R22:S22"/>
    <mergeCell ref="U22:V22"/>
    <mergeCell ref="X22:Y22"/>
    <mergeCell ref="AA23:AB23"/>
    <mergeCell ref="R24:S24"/>
    <mergeCell ref="U24:V24"/>
    <mergeCell ref="X24:Y24"/>
    <mergeCell ref="AA24:AB24"/>
    <mergeCell ref="AA20:AB20"/>
    <mergeCell ref="AA252:AB252"/>
    <mergeCell ref="R547:W547"/>
    <mergeCell ref="AA256:AB256"/>
    <mergeCell ref="R250:S250"/>
    <mergeCell ref="R251:S251"/>
    <mergeCell ref="R261:S261"/>
    <mergeCell ref="R262:S262"/>
    <mergeCell ref="R146:S146"/>
    <mergeCell ref="U146:V146"/>
    <mergeCell ref="X146:Y146"/>
    <mergeCell ref="AA146:AB146"/>
    <mergeCell ref="X147:Y147"/>
    <mergeCell ref="AA147:AB147"/>
    <mergeCell ref="X148:Y148"/>
    <mergeCell ref="U427:W427"/>
  </mergeCells>
  <conditionalFormatting sqref="F439:G444">
    <cfRule type="cellIs" dxfId="83" priority="683" operator="equal">
      <formula>0</formula>
    </cfRule>
  </conditionalFormatting>
  <conditionalFormatting sqref="F551:G551">
    <cfRule type="cellIs" dxfId="82" priority="682" operator="equal">
      <formula>0</formula>
    </cfRule>
  </conditionalFormatting>
  <conditionalFormatting sqref="F342:Q351">
    <cfRule type="cellIs" dxfId="81" priority="685" operator="equal">
      <formula>0</formula>
    </cfRule>
  </conditionalFormatting>
  <conditionalFormatting sqref="F429:Q429">
    <cfRule type="cellIs" dxfId="80" priority="684" operator="equal">
      <formula>0</formula>
    </cfRule>
  </conditionalFormatting>
  <conditionalFormatting sqref="R440:S444">
    <cfRule type="cellIs" dxfId="79" priority="534" operator="equal">
      <formula>0</formula>
    </cfRule>
  </conditionalFormatting>
  <conditionalFormatting sqref="R343:W351">
    <cfRule type="cellIs" dxfId="78" priority="573" operator="equal">
      <formula>0</formula>
    </cfRule>
  </conditionalFormatting>
  <conditionalFormatting sqref="AH439:AI444">
    <cfRule type="cellIs" dxfId="77" priority="15" operator="equal">
      <formula>0</formula>
    </cfRule>
  </conditionalFormatting>
  <conditionalFormatting sqref="AH551:AI551">
    <cfRule type="cellIs" dxfId="76" priority="13" operator="equal">
      <formula>0</formula>
    </cfRule>
  </conditionalFormatting>
  <conditionalFormatting sqref="AH342:AS351">
    <cfRule type="cellIs" dxfId="75" priority="17" operator="equal">
      <formula>0</formula>
    </cfRule>
  </conditionalFormatting>
  <conditionalFormatting sqref="AH429:AS429">
    <cfRule type="cellIs" dxfId="74" priority="16" operator="equal">
      <formula>0</formula>
    </cfRule>
  </conditionalFormatting>
  <conditionalFormatting sqref="AT440:AU444">
    <cfRule type="cellIs" dxfId="73" priority="79" operator="equal">
      <formula>0</formula>
    </cfRule>
  </conditionalFormatting>
  <conditionalFormatting sqref="AT343:AY351">
    <cfRule type="cellIs" dxfId="72" priority="126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2ECC0-E09F-4E5E-A912-B92383407C1E}">
  <sheetPr>
    <tabColor theme="0"/>
  </sheetPr>
  <dimension ref="A1:CJ488"/>
  <sheetViews>
    <sheetView zoomScale="50" zoomScaleNormal="50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BU347" sqref="W347:BU350"/>
    </sheetView>
  </sheetViews>
  <sheetFormatPr defaultColWidth="7.5" defaultRowHeight="24.6" x14ac:dyDescent="0.4"/>
  <cols>
    <col min="1" max="1" width="7.09765625" style="40" hidden="1" customWidth="1"/>
    <col min="2" max="2" width="6.69921875" style="41" hidden="1" customWidth="1"/>
    <col min="3" max="3" width="13.69921875" style="880" hidden="1" customWidth="1"/>
    <col min="4" max="4" width="33.59765625" style="122" customWidth="1"/>
    <col min="5" max="5" width="37.19921875" style="125" customWidth="1"/>
    <col min="6" max="6" width="25.19921875" style="188" customWidth="1"/>
    <col min="7" max="7" width="30.59765625" style="125" customWidth="1"/>
    <col min="8" max="30" width="7.69921875" style="125" customWidth="1"/>
    <col min="31" max="36" width="8.09765625" style="125" customWidth="1"/>
    <col min="37" max="41" width="8.09765625" style="124" customWidth="1"/>
    <col min="42" max="65" width="7.69921875" style="124" customWidth="1"/>
    <col min="66" max="73" width="7.69921875" style="42" customWidth="1"/>
    <col min="74" max="16384" width="7.5" style="42"/>
  </cols>
  <sheetData>
    <row r="1" spans="1:73" s="782" customFormat="1" ht="37.200000000000003" customHeight="1" x14ac:dyDescent="0.4">
      <c r="A1" s="777"/>
      <c r="B1" s="778"/>
      <c r="C1" s="872"/>
      <c r="D1" s="779"/>
      <c r="E1" s="780"/>
      <c r="F1" s="781"/>
      <c r="G1" s="781"/>
      <c r="H1" s="781">
        <v>1990</v>
      </c>
      <c r="I1" s="781">
        <v>1991</v>
      </c>
      <c r="J1" s="781">
        <v>1992</v>
      </c>
      <c r="K1" s="781">
        <v>1993</v>
      </c>
      <c r="L1" s="781">
        <v>1994</v>
      </c>
      <c r="M1" s="781">
        <v>1995</v>
      </c>
      <c r="N1" s="781">
        <v>1996</v>
      </c>
      <c r="O1" s="781">
        <v>1997</v>
      </c>
      <c r="P1" s="781">
        <v>1998</v>
      </c>
      <c r="Q1" s="781">
        <v>1999</v>
      </c>
      <c r="R1" s="781">
        <v>2000</v>
      </c>
      <c r="S1" s="781">
        <v>2001</v>
      </c>
      <c r="T1" s="781">
        <v>2002</v>
      </c>
      <c r="U1" s="781">
        <v>2003</v>
      </c>
      <c r="V1" s="781">
        <v>2004</v>
      </c>
      <c r="W1" s="787">
        <v>2005</v>
      </c>
      <c r="X1" s="781">
        <v>2006</v>
      </c>
      <c r="Y1" s="781">
        <v>2007</v>
      </c>
      <c r="Z1" s="781">
        <v>2008</v>
      </c>
      <c r="AA1" s="781">
        <v>2009</v>
      </c>
      <c r="AB1" s="781">
        <v>2010</v>
      </c>
      <c r="AC1" s="781">
        <v>2011</v>
      </c>
      <c r="AD1" s="781">
        <v>2012</v>
      </c>
      <c r="AE1" s="781">
        <v>2013</v>
      </c>
      <c r="AF1" s="781">
        <v>2014</v>
      </c>
      <c r="AG1" s="781">
        <v>2015</v>
      </c>
      <c r="AH1" s="781">
        <v>2016</v>
      </c>
      <c r="AI1" s="781">
        <v>2017</v>
      </c>
      <c r="AJ1" s="781">
        <v>2018</v>
      </c>
      <c r="AK1" s="781">
        <v>2019</v>
      </c>
      <c r="AL1" s="781">
        <v>2020</v>
      </c>
      <c r="AM1" s="781">
        <v>2021</v>
      </c>
      <c r="AN1" s="781">
        <v>2022</v>
      </c>
      <c r="AO1" s="781">
        <v>2023</v>
      </c>
      <c r="AP1" s="781">
        <v>2024</v>
      </c>
      <c r="AQ1" s="781">
        <v>2025</v>
      </c>
      <c r="AR1" s="781">
        <v>2026</v>
      </c>
      <c r="AS1" s="781">
        <v>2027</v>
      </c>
      <c r="AT1" s="781">
        <v>2028</v>
      </c>
      <c r="AU1" s="781">
        <v>2029</v>
      </c>
      <c r="AV1" s="787">
        <v>2030</v>
      </c>
      <c r="AW1" s="781">
        <v>2031</v>
      </c>
      <c r="AX1" s="781">
        <v>2032</v>
      </c>
      <c r="AY1" s="781">
        <v>2033</v>
      </c>
      <c r="AZ1" s="781">
        <v>2034</v>
      </c>
      <c r="BA1" s="781">
        <v>2035</v>
      </c>
      <c r="BB1" s="781">
        <v>2036</v>
      </c>
      <c r="BC1" s="781">
        <v>2037</v>
      </c>
      <c r="BD1" s="781">
        <v>2038</v>
      </c>
      <c r="BE1" s="781">
        <v>2039</v>
      </c>
      <c r="BF1" s="781">
        <v>2040</v>
      </c>
      <c r="BG1" s="781">
        <v>2041</v>
      </c>
      <c r="BH1" s="781">
        <v>2042</v>
      </c>
      <c r="BI1" s="781">
        <v>2043</v>
      </c>
      <c r="BJ1" s="781">
        <v>2044</v>
      </c>
      <c r="BK1" s="781">
        <v>2045</v>
      </c>
      <c r="BL1" s="781">
        <v>2046</v>
      </c>
      <c r="BM1" s="781">
        <v>2047</v>
      </c>
      <c r="BN1" s="781">
        <v>2048</v>
      </c>
      <c r="BO1" s="781">
        <v>2049</v>
      </c>
      <c r="BP1" s="781">
        <v>2050</v>
      </c>
      <c r="BQ1" s="781">
        <v>2051</v>
      </c>
      <c r="BR1" s="781">
        <v>2052</v>
      </c>
      <c r="BS1" s="781">
        <v>2053</v>
      </c>
      <c r="BT1" s="781">
        <v>2054</v>
      </c>
      <c r="BU1" s="781">
        <v>2055</v>
      </c>
    </row>
    <row r="2" spans="1:73" s="473" customFormat="1" ht="42.6" customHeight="1" x14ac:dyDescent="0.75">
      <c r="A2" s="694"/>
      <c r="B2" s="695"/>
      <c r="C2" s="873"/>
      <c r="D2" s="421" t="s">
        <v>270</v>
      </c>
      <c r="E2" s="6"/>
      <c r="F2" s="421"/>
      <c r="G2" s="7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472"/>
      <c r="AO2" s="472"/>
      <c r="AP2" s="472"/>
      <c r="AQ2" s="472"/>
      <c r="AR2" s="472"/>
      <c r="AS2" s="472"/>
      <c r="AT2" s="472"/>
      <c r="AU2" s="472"/>
      <c r="AV2" s="472"/>
      <c r="AW2" s="472"/>
      <c r="AX2" s="472"/>
      <c r="AY2" s="472"/>
      <c r="AZ2" s="472"/>
      <c r="BA2" s="472"/>
      <c r="BB2" s="472"/>
      <c r="BC2" s="472"/>
      <c r="BD2" s="472"/>
      <c r="BE2" s="472"/>
      <c r="BF2" s="472"/>
      <c r="BG2" s="472"/>
      <c r="BH2" s="472"/>
      <c r="BI2" s="472"/>
      <c r="BJ2" s="472"/>
      <c r="BK2" s="472"/>
      <c r="BL2" s="472"/>
      <c r="BM2" s="472"/>
      <c r="BN2" s="472"/>
      <c r="BO2" s="472"/>
      <c r="BP2" s="472"/>
    </row>
    <row r="3" spans="1:73" s="39" customFormat="1" ht="37.200000000000003" customHeight="1" x14ac:dyDescent="0.4">
      <c r="A3" s="411"/>
      <c r="B3" s="503"/>
      <c r="C3" s="872"/>
      <c r="D3" s="217" t="s">
        <v>267</v>
      </c>
      <c r="E3" s="474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1"/>
      <c r="BA3" s="201"/>
      <c r="BB3" s="201"/>
      <c r="BC3" s="201"/>
      <c r="BD3" s="201"/>
      <c r="BE3" s="201"/>
      <c r="BF3" s="201"/>
      <c r="BG3" s="201"/>
      <c r="BH3" s="201"/>
      <c r="BI3" s="201"/>
      <c r="BJ3" s="201"/>
      <c r="BK3" s="201"/>
      <c r="BL3" s="201"/>
      <c r="BM3" s="201"/>
      <c r="BN3" s="201"/>
      <c r="BO3" s="201"/>
      <c r="BP3" s="201"/>
      <c r="BQ3" s="201"/>
      <c r="BR3" s="201"/>
      <c r="BS3" s="201"/>
      <c r="BT3" s="201"/>
      <c r="BU3" s="201"/>
    </row>
    <row r="4" spans="1:73" s="12" customFormat="1" ht="24" customHeight="1" x14ac:dyDescent="0.4">
      <c r="A4" s="9"/>
      <c r="B4" s="587" t="s">
        <v>48</v>
      </c>
      <c r="C4" s="874"/>
      <c r="D4" s="10" t="s">
        <v>132</v>
      </c>
      <c r="E4" s="10"/>
      <c r="F4" s="10"/>
      <c r="G4" s="10"/>
      <c r="H4" s="11"/>
      <c r="I4" s="12" t="s">
        <v>48</v>
      </c>
      <c r="J4" s="13"/>
      <c r="K4" s="14"/>
      <c r="L4" s="15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</row>
    <row r="5" spans="1:73" s="22" customFormat="1" ht="16.5" customHeight="1" x14ac:dyDescent="0.35">
      <c r="A5" s="5" t="s">
        <v>42</v>
      </c>
      <c r="B5" s="13" t="s">
        <v>48</v>
      </c>
      <c r="C5" s="875"/>
      <c r="D5" s="18" t="s">
        <v>3</v>
      </c>
      <c r="E5" s="17" t="s">
        <v>128</v>
      </c>
      <c r="F5" s="18"/>
      <c r="G5" s="19" t="s">
        <v>269</v>
      </c>
      <c r="H5" s="20">
        <v>1840.5551686966535</v>
      </c>
      <c r="I5" s="20">
        <v>1755.4148787772035</v>
      </c>
      <c r="J5" s="20">
        <v>1899.1712872886449</v>
      </c>
      <c r="K5" s="20">
        <v>2003.89682375082</v>
      </c>
      <c r="L5" s="20">
        <v>1952.7910408929704</v>
      </c>
      <c r="M5" s="20">
        <v>2057.5856778034463</v>
      </c>
      <c r="N5" s="20">
        <v>2113.048477118512</v>
      </c>
      <c r="O5" s="20">
        <v>2152.914682208168</v>
      </c>
      <c r="P5" s="20">
        <v>2146.5378495197851</v>
      </c>
      <c r="Q5" s="20">
        <v>2203.0052567984362</v>
      </c>
      <c r="R5" s="20">
        <v>2185.1878815289438</v>
      </c>
      <c r="S5" s="20">
        <v>2073.8860935439552</v>
      </c>
      <c r="T5" s="20">
        <v>2183.8050165791547</v>
      </c>
      <c r="U5" s="20">
        <v>2172.7569766938582</v>
      </c>
      <c r="V5" s="20">
        <v>2271.5946091639453</v>
      </c>
      <c r="W5" s="20">
        <v>2158.507969220916</v>
      </c>
      <c r="X5" s="20">
        <v>2221.7924615809688</v>
      </c>
      <c r="Y5" s="20">
        <v>2363.0881935152083</v>
      </c>
      <c r="Z5" s="20">
        <v>2234.9780023950384</v>
      </c>
      <c r="AA5" s="20">
        <v>2137.0823287033058</v>
      </c>
      <c r="AB5" s="20">
        <v>2026.8113312376122</v>
      </c>
      <c r="AC5" s="20">
        <v>1905.1407556197382</v>
      </c>
      <c r="AD5" s="20">
        <v>1855.9166363751167</v>
      </c>
      <c r="AE5" s="20">
        <v>1820.5677270076819</v>
      </c>
      <c r="AF5" s="20">
        <v>1808.9745887661516</v>
      </c>
      <c r="AG5" s="20">
        <v>1853.7495133570387</v>
      </c>
      <c r="AH5" s="20">
        <v>1828.9452521106725</v>
      </c>
      <c r="AI5" s="20">
        <v>1870.1471075383224</v>
      </c>
      <c r="AJ5" s="20">
        <v>1910.9986323750379</v>
      </c>
      <c r="AK5" s="20">
        <v>1853.7107133888876</v>
      </c>
      <c r="AL5" s="20">
        <v>1664.3095820293888</v>
      </c>
      <c r="AM5" s="20">
        <v>1750.3695972817532</v>
      </c>
      <c r="AN5" s="20">
        <v>1807.0476896202767</v>
      </c>
      <c r="AO5" s="20">
        <v>1774.4954056364502</v>
      </c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</row>
    <row r="6" spans="1:73" s="22" customFormat="1" ht="16.5" customHeight="1" x14ac:dyDescent="0.35">
      <c r="A6" s="5" t="s">
        <v>43</v>
      </c>
      <c r="B6" s="13" t="s">
        <v>48</v>
      </c>
      <c r="C6" s="876" t="s">
        <v>48</v>
      </c>
      <c r="D6" s="18" t="s">
        <v>216</v>
      </c>
      <c r="E6" s="17" t="s">
        <v>265</v>
      </c>
      <c r="F6" s="18" t="s">
        <v>48</v>
      </c>
      <c r="G6" s="19" t="str">
        <f t="shared" ref="G6:G11" si="0">$G$5</f>
        <v>Þús. tonn CO₂-íg. | kt CO₂e</v>
      </c>
      <c r="H6" s="20">
        <v>902.29627572202014</v>
      </c>
      <c r="I6" s="20">
        <v>790.62499373567334</v>
      </c>
      <c r="J6" s="20">
        <v>584.63198058025898</v>
      </c>
      <c r="K6" s="20">
        <v>551.26527903643978</v>
      </c>
      <c r="L6" s="20">
        <v>520.50474176472244</v>
      </c>
      <c r="M6" s="20">
        <v>552.64079941511272</v>
      </c>
      <c r="N6" s="20">
        <v>529.72546148905633</v>
      </c>
      <c r="O6" s="20">
        <v>648.61654596889502</v>
      </c>
      <c r="P6" s="20">
        <v>784.80043771201144</v>
      </c>
      <c r="Q6" s="20">
        <v>938.57299578122161</v>
      </c>
      <c r="R6" s="20">
        <v>991.36802649088008</v>
      </c>
      <c r="S6" s="20">
        <v>990.55747120291733</v>
      </c>
      <c r="T6" s="20">
        <v>978.49906012893234</v>
      </c>
      <c r="U6" s="20">
        <v>966.29300112552812</v>
      </c>
      <c r="V6" s="20">
        <v>974.33663166929648</v>
      </c>
      <c r="W6" s="20">
        <v>949.98326702797112</v>
      </c>
      <c r="X6" s="20">
        <v>1393.8791577967909</v>
      </c>
      <c r="Y6" s="20">
        <v>1537.9909607550308</v>
      </c>
      <c r="Z6" s="20">
        <v>2049.4231569942945</v>
      </c>
      <c r="AA6" s="20">
        <v>1865.6414318702191</v>
      </c>
      <c r="AB6" s="20">
        <v>1895.0529925437593</v>
      </c>
      <c r="AC6" s="20">
        <v>1825.3590858578004</v>
      </c>
      <c r="AD6" s="20">
        <v>1893.5974386787841</v>
      </c>
      <c r="AE6" s="20">
        <v>1941.944416862525</v>
      </c>
      <c r="AF6" s="20">
        <v>1916.582341830594</v>
      </c>
      <c r="AG6" s="20">
        <v>1965.1842685132474</v>
      </c>
      <c r="AH6" s="20">
        <v>1947.1998463928871</v>
      </c>
      <c r="AI6" s="20">
        <v>1993.5204775439943</v>
      </c>
      <c r="AJ6" s="20">
        <v>2034.6534605922982</v>
      </c>
      <c r="AK6" s="20">
        <v>1986.6200246875142</v>
      </c>
      <c r="AL6" s="20">
        <v>1958.1733971884757</v>
      </c>
      <c r="AM6" s="20">
        <v>1995.7372192381347</v>
      </c>
      <c r="AN6" s="20">
        <v>2016.1636262827835</v>
      </c>
      <c r="AO6" s="20">
        <v>1945.9962754246219</v>
      </c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</row>
    <row r="7" spans="1:73" s="22" customFormat="1" ht="16.5" customHeight="1" x14ac:dyDescent="0.35">
      <c r="A7" s="5" t="s">
        <v>44</v>
      </c>
      <c r="B7" s="13" t="s">
        <v>48</v>
      </c>
      <c r="C7" s="876"/>
      <c r="D7" s="18" t="s">
        <v>2</v>
      </c>
      <c r="E7" s="17" t="s">
        <v>130</v>
      </c>
      <c r="F7" s="18"/>
      <c r="G7" s="19" t="str">
        <f t="shared" si="0"/>
        <v>Þús. tonn CO₂-íg. | kt CO₂e</v>
      </c>
      <c r="H7" s="20">
        <v>757.01585597929704</v>
      </c>
      <c r="I7" s="20">
        <v>745.32412488321768</v>
      </c>
      <c r="J7" s="20">
        <v>732.06518655476157</v>
      </c>
      <c r="K7" s="20">
        <v>735.01201357859429</v>
      </c>
      <c r="L7" s="20">
        <v>743.07668080629799</v>
      </c>
      <c r="M7" s="20">
        <v>725.51172640303389</v>
      </c>
      <c r="N7" s="20">
        <v>740.13361763133912</v>
      </c>
      <c r="O7" s="20">
        <v>733.5318060853233</v>
      </c>
      <c r="P7" s="20">
        <v>749.70995173050585</v>
      </c>
      <c r="Q7" s="20">
        <v>747.98546023390804</v>
      </c>
      <c r="R7" s="20">
        <v>732.41712271813776</v>
      </c>
      <c r="S7" s="20">
        <v>733.87437378612185</v>
      </c>
      <c r="T7" s="20">
        <v>718.06157387908718</v>
      </c>
      <c r="U7" s="20">
        <v>711.19206726238258</v>
      </c>
      <c r="V7" s="20">
        <v>707.56296722124239</v>
      </c>
      <c r="W7" s="20">
        <v>710.90815527507107</v>
      </c>
      <c r="X7" s="20">
        <v>737.97582815741112</v>
      </c>
      <c r="Y7" s="20">
        <v>754.88636771604047</v>
      </c>
      <c r="Z7" s="20">
        <v>770.58006780324058</v>
      </c>
      <c r="AA7" s="20">
        <v>759.48973045067783</v>
      </c>
      <c r="AB7" s="20">
        <v>748.53554241354198</v>
      </c>
      <c r="AC7" s="20">
        <v>745.94429514068338</v>
      </c>
      <c r="AD7" s="20">
        <v>738.48503273201982</v>
      </c>
      <c r="AE7" s="20">
        <v>729.74906171735381</v>
      </c>
      <c r="AF7" s="20">
        <v>770.64474339299147</v>
      </c>
      <c r="AG7" s="20">
        <v>761.54586799882952</v>
      </c>
      <c r="AH7" s="20">
        <v>760.54084337067513</v>
      </c>
      <c r="AI7" s="20">
        <v>762.91893940085151</v>
      </c>
      <c r="AJ7" s="20">
        <v>741.54943586055447</v>
      </c>
      <c r="AK7" s="20">
        <v>725.68294266886073</v>
      </c>
      <c r="AL7" s="20">
        <v>723.26851971440976</v>
      </c>
      <c r="AM7" s="20">
        <v>726.35941946372918</v>
      </c>
      <c r="AN7" s="20">
        <v>711.97157904366759</v>
      </c>
      <c r="AO7" s="20">
        <v>692.38040246203309</v>
      </c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</row>
    <row r="8" spans="1:73" s="22" customFormat="1" ht="16.5" customHeight="1" x14ac:dyDescent="0.35">
      <c r="A8" s="5" t="s">
        <v>45</v>
      </c>
      <c r="B8" s="13" t="s">
        <v>48</v>
      </c>
      <c r="C8" s="876"/>
      <c r="D8" s="18" t="s">
        <v>264</v>
      </c>
      <c r="E8" s="17" t="s">
        <v>266</v>
      </c>
      <c r="F8" s="18" t="s">
        <v>48</v>
      </c>
      <c r="G8" s="19" t="str">
        <f t="shared" si="0"/>
        <v>Þús. tonn CO₂-íg. | kt CO₂e</v>
      </c>
      <c r="H8" s="20">
        <v>8142.2655079993019</v>
      </c>
      <c r="I8" s="20">
        <v>8146.2313470254858</v>
      </c>
      <c r="J8" s="20">
        <v>8131.8588280985387</v>
      </c>
      <c r="K8" s="20">
        <v>8138.1761530650947</v>
      </c>
      <c r="L8" s="20">
        <v>8129.0084749077187</v>
      </c>
      <c r="M8" s="20">
        <v>8110.6672040854837</v>
      </c>
      <c r="N8" s="20">
        <v>8103.1417242367525</v>
      </c>
      <c r="O8" s="20">
        <v>8096.1306669816267</v>
      </c>
      <c r="P8" s="20">
        <v>8091.2099222669249</v>
      </c>
      <c r="Q8" s="20">
        <v>8094.1024539946084</v>
      </c>
      <c r="R8" s="20">
        <v>8095.0089405619865</v>
      </c>
      <c r="S8" s="20">
        <v>8099.9833391208258</v>
      </c>
      <c r="T8" s="20">
        <v>8109.2975745146305</v>
      </c>
      <c r="U8" s="20">
        <v>8099.8628672248997</v>
      </c>
      <c r="V8" s="20">
        <v>8096.5347677604586</v>
      </c>
      <c r="W8" s="20">
        <v>8091.7267269509657</v>
      </c>
      <c r="X8" s="20">
        <v>8135.1701428928063</v>
      </c>
      <c r="Y8" s="20">
        <v>8030.451820954705</v>
      </c>
      <c r="Z8" s="20">
        <v>8065.6670743415989</v>
      </c>
      <c r="AA8" s="20">
        <v>8117.3693936346281</v>
      </c>
      <c r="AB8" s="20">
        <v>8088.1843252997787</v>
      </c>
      <c r="AC8" s="20">
        <v>8063.4833201027086</v>
      </c>
      <c r="AD8" s="20">
        <v>8064.5392425745749</v>
      </c>
      <c r="AE8" s="20">
        <v>8061.7769053843185</v>
      </c>
      <c r="AF8" s="20">
        <v>8051.6816426605765</v>
      </c>
      <c r="AG8" s="20">
        <v>8039.3971026624204</v>
      </c>
      <c r="AH8" s="20">
        <v>8018.3786668449193</v>
      </c>
      <c r="AI8" s="20">
        <v>7987.5815574668504</v>
      </c>
      <c r="AJ8" s="20">
        <v>7972.0593770061969</v>
      </c>
      <c r="AK8" s="20">
        <v>7982.4408800976125</v>
      </c>
      <c r="AL8" s="20">
        <v>7999.9250976595449</v>
      </c>
      <c r="AM8" s="20">
        <v>8003.3846929324436</v>
      </c>
      <c r="AN8" s="20">
        <v>7985.6990877259941</v>
      </c>
      <c r="AO8" s="20">
        <v>7985.0110491166906</v>
      </c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</row>
    <row r="9" spans="1:73" s="22" customFormat="1" ht="16.5" customHeight="1" x14ac:dyDescent="0.35">
      <c r="A9" s="5" t="s">
        <v>46</v>
      </c>
      <c r="B9" s="13" t="s">
        <v>48</v>
      </c>
      <c r="C9" s="876"/>
      <c r="D9" s="18" t="s">
        <v>1</v>
      </c>
      <c r="E9" s="17" t="s">
        <v>131</v>
      </c>
      <c r="F9" s="18"/>
      <c r="G9" s="19" t="str">
        <f t="shared" si="0"/>
        <v>Þús. tonn CO₂-íg. | kt CO₂e</v>
      </c>
      <c r="H9" s="20">
        <v>207.48113534917758</v>
      </c>
      <c r="I9" s="20">
        <v>212.03186178888896</v>
      </c>
      <c r="J9" s="20">
        <v>225.58702102180382</v>
      </c>
      <c r="K9" s="20">
        <v>236.40774938066681</v>
      </c>
      <c r="L9" s="20">
        <v>244.83071881712891</v>
      </c>
      <c r="M9" s="20">
        <v>255.41947994235574</v>
      </c>
      <c r="N9" s="20">
        <v>264.77085314091136</v>
      </c>
      <c r="O9" s="20">
        <v>272.26856425711782</v>
      </c>
      <c r="P9" s="20">
        <v>275.0555897730635</v>
      </c>
      <c r="Q9" s="20">
        <v>283.13384361127055</v>
      </c>
      <c r="R9" s="20">
        <v>292.50690649920642</v>
      </c>
      <c r="S9" s="20">
        <v>301.98699890531498</v>
      </c>
      <c r="T9" s="20">
        <v>306.63764321140201</v>
      </c>
      <c r="U9" s="20">
        <v>307.81599942507393</v>
      </c>
      <c r="V9" s="20">
        <v>316.82840962116035</v>
      </c>
      <c r="W9" s="20">
        <v>309.4550863499295</v>
      </c>
      <c r="X9" s="20">
        <v>333.07583774570196</v>
      </c>
      <c r="Y9" s="20">
        <v>336.59809645653598</v>
      </c>
      <c r="Z9" s="20">
        <v>319.07552636085347</v>
      </c>
      <c r="AA9" s="20">
        <v>309.20836584471436</v>
      </c>
      <c r="AB9" s="20">
        <v>305.67596243778644</v>
      </c>
      <c r="AC9" s="20">
        <v>286.33380167681753</v>
      </c>
      <c r="AD9" s="20">
        <v>266.02689980767514</v>
      </c>
      <c r="AE9" s="20">
        <v>265.34308724396942</v>
      </c>
      <c r="AF9" s="20">
        <v>265.43226219787164</v>
      </c>
      <c r="AG9" s="20">
        <v>264.35718550776443</v>
      </c>
      <c r="AH9" s="20">
        <v>260.49570988862047</v>
      </c>
      <c r="AI9" s="20">
        <v>257.99818993673932</v>
      </c>
      <c r="AJ9" s="20">
        <v>256.58386722176402</v>
      </c>
      <c r="AK9" s="20">
        <v>230.54539718147191</v>
      </c>
      <c r="AL9" s="20">
        <v>259.36076344304627</v>
      </c>
      <c r="AM9" s="20">
        <v>256.69476979530492</v>
      </c>
      <c r="AN9" s="20">
        <v>246.53374573465359</v>
      </c>
      <c r="AO9" s="20">
        <v>233.17458725375354</v>
      </c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</row>
    <row r="10" spans="1:73" s="27" customFormat="1" ht="16.5" customHeight="1" x14ac:dyDescent="0.35">
      <c r="A10" s="5" t="s">
        <v>47</v>
      </c>
      <c r="B10" s="13" t="s">
        <v>48</v>
      </c>
      <c r="C10" s="875"/>
      <c r="D10" s="24" t="s">
        <v>221</v>
      </c>
      <c r="E10" s="23"/>
      <c r="F10" s="24"/>
      <c r="G10" s="25" t="str">
        <f t="shared" si="0"/>
        <v>Þús. tonn CO₂-íg. | kt CO₂e</v>
      </c>
      <c r="H10" s="26">
        <v>11849.61394374645</v>
      </c>
      <c r="I10" s="26">
        <v>11649.627206210471</v>
      </c>
      <c r="J10" s="26">
        <v>11573.314303544008</v>
      </c>
      <c r="K10" s="26">
        <v>11664.758018811615</v>
      </c>
      <c r="L10" s="26">
        <v>11590.211657188838</v>
      </c>
      <c r="M10" s="26">
        <v>11701.824887649431</v>
      </c>
      <c r="N10" s="26">
        <v>11750.820133616571</v>
      </c>
      <c r="O10" s="26">
        <v>11903.462265501132</v>
      </c>
      <c r="P10" s="26">
        <v>12047.31375100229</v>
      </c>
      <c r="Q10" s="26">
        <v>12266.800010419445</v>
      </c>
      <c r="R10" s="26">
        <v>12296.488877799155</v>
      </c>
      <c r="S10" s="26">
        <v>12200.288276559135</v>
      </c>
      <c r="T10" s="26">
        <v>12296.300868313207</v>
      </c>
      <c r="U10" s="26">
        <v>12257.920911731744</v>
      </c>
      <c r="V10" s="26">
        <v>12366.857385436104</v>
      </c>
      <c r="W10" s="26">
        <v>12220.581204824854</v>
      </c>
      <c r="X10" s="26">
        <v>12821.89342817368</v>
      </c>
      <c r="Y10" s="26">
        <v>13023.015439397521</v>
      </c>
      <c r="Z10" s="26">
        <v>13439.723827895026</v>
      </c>
      <c r="AA10" s="26">
        <v>13188.791250503544</v>
      </c>
      <c r="AB10" s="26">
        <v>13064.260153932479</v>
      </c>
      <c r="AC10" s="26">
        <v>12826.261258397748</v>
      </c>
      <c r="AD10" s="26">
        <v>12818.565250168171</v>
      </c>
      <c r="AE10" s="26">
        <v>12819.38119821585</v>
      </c>
      <c r="AF10" s="26">
        <v>12813.315578848185</v>
      </c>
      <c r="AG10" s="26">
        <v>12884.2339380393</v>
      </c>
      <c r="AH10" s="26">
        <v>12815.560318607775</v>
      </c>
      <c r="AI10" s="26">
        <v>12872.166271886757</v>
      </c>
      <c r="AJ10" s="26">
        <v>12915.844773055851</v>
      </c>
      <c r="AK10" s="26">
        <v>12778.999958024346</v>
      </c>
      <c r="AL10" s="26">
        <v>12605.037360034867</v>
      </c>
      <c r="AM10" s="26">
        <v>12732.545698711367</v>
      </c>
      <c r="AN10" s="26">
        <v>12767.415728407377</v>
      </c>
      <c r="AO10" s="26">
        <v>12631.05771989355</v>
      </c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</row>
    <row r="11" spans="1:73" s="27" customFormat="1" ht="16.2" customHeight="1" x14ac:dyDescent="0.35">
      <c r="A11" s="5" t="s">
        <v>49</v>
      </c>
      <c r="B11" s="13" t="s">
        <v>48</v>
      </c>
      <c r="C11" s="875"/>
      <c r="D11" s="24" t="s">
        <v>222</v>
      </c>
      <c r="E11" s="23"/>
      <c r="F11" s="24"/>
      <c r="G11" s="25" t="str">
        <f t="shared" si="0"/>
        <v>Þús. tonn CO₂-íg. | kt CO₂e</v>
      </c>
      <c r="H11" s="26">
        <v>3707.3484357471484</v>
      </c>
      <c r="I11" s="26">
        <v>3503.3958591849837</v>
      </c>
      <c r="J11" s="26">
        <v>3441.4554754454693</v>
      </c>
      <c r="K11" s="26">
        <v>3526.5818657465206</v>
      </c>
      <c r="L11" s="26">
        <v>3461.20318228112</v>
      </c>
      <c r="M11" s="26">
        <v>3591.1576835639489</v>
      </c>
      <c r="N11" s="26">
        <v>3647.6784093798183</v>
      </c>
      <c r="O11" s="26">
        <v>3807.331598519504</v>
      </c>
      <c r="P11" s="26">
        <v>3956.1038287353658</v>
      </c>
      <c r="Q11" s="26">
        <v>4172.6975564248369</v>
      </c>
      <c r="R11" s="26">
        <v>4201.4799372371681</v>
      </c>
      <c r="S11" s="26">
        <v>4100.3049374383099</v>
      </c>
      <c r="T11" s="26">
        <v>4187.0032937985761</v>
      </c>
      <c r="U11" s="26">
        <v>4158.0580445068426</v>
      </c>
      <c r="V11" s="26">
        <v>4270.3226176756443</v>
      </c>
      <c r="W11" s="26">
        <v>4128.8544778738878</v>
      </c>
      <c r="X11" s="26">
        <v>4686.7232852808729</v>
      </c>
      <c r="Y11" s="26">
        <v>4992.5636184428158</v>
      </c>
      <c r="Z11" s="26">
        <v>5374.0567535534265</v>
      </c>
      <c r="AA11" s="26">
        <v>5071.4218568689175</v>
      </c>
      <c r="AB11" s="26">
        <v>4976.0758286327</v>
      </c>
      <c r="AC11" s="26">
        <v>4762.7779382950393</v>
      </c>
      <c r="AD11" s="26">
        <v>4754.0260075935958</v>
      </c>
      <c r="AE11" s="26">
        <v>4757.6042928315301</v>
      </c>
      <c r="AF11" s="26">
        <v>4761.6339361876089</v>
      </c>
      <c r="AG11" s="26">
        <v>4844.8368353768801</v>
      </c>
      <c r="AH11" s="26">
        <v>4797.1816517628558</v>
      </c>
      <c r="AI11" s="26">
        <v>4884.5847144199079</v>
      </c>
      <c r="AJ11" s="26">
        <v>4943.785396049655</v>
      </c>
      <c r="AK11" s="26">
        <v>4796.559077926735</v>
      </c>
      <c r="AL11" s="26">
        <v>4605.1122623753208</v>
      </c>
      <c r="AM11" s="26">
        <v>4729.1610057789212</v>
      </c>
      <c r="AN11" s="26">
        <v>4781.7166406813813</v>
      </c>
      <c r="AO11" s="26">
        <v>4646.0466707768592</v>
      </c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</row>
    <row r="12" spans="1:73" s="30" customFormat="1" ht="29.4" customHeight="1" x14ac:dyDescent="0.4">
      <c r="A12" s="28"/>
      <c r="B12" s="587" t="s">
        <v>48</v>
      </c>
      <c r="C12" s="875"/>
      <c r="D12" s="1213" t="s">
        <v>310</v>
      </c>
      <c r="E12" s="1213"/>
      <c r="F12" s="189"/>
      <c r="G12" s="189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27"/>
      <c r="AO12" s="31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</row>
    <row r="13" spans="1:73" s="30" customFormat="1" x14ac:dyDescent="0.4">
      <c r="A13" s="5" t="s">
        <v>42</v>
      </c>
      <c r="B13" s="13" t="str">
        <f>A13&amp;" WEM"</f>
        <v>1. Energykt CO2-eq WEM</v>
      </c>
      <c r="C13" s="877" t="s">
        <v>48</v>
      </c>
      <c r="D13" s="18" t="s">
        <v>3</v>
      </c>
      <c r="E13" s="17" t="s">
        <v>128</v>
      </c>
      <c r="F13" s="18"/>
      <c r="G13" s="19" t="str">
        <f t="shared" ref="G13:G19" si="1">$G$5</f>
        <v>Þús. tonn CO₂-íg. | kt CO₂e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528">
        <f>$AO$5</f>
        <v>1774.4954056364502</v>
      </c>
      <c r="AP13" s="22">
        <v>1819.1573302714678</v>
      </c>
      <c r="AQ13" s="22">
        <v>1800.1916777345864</v>
      </c>
      <c r="AR13" s="22">
        <v>1779.5535176789456</v>
      </c>
      <c r="AS13" s="22">
        <v>1756.8057445991349</v>
      </c>
      <c r="AT13" s="22">
        <v>1720.5198929788655</v>
      </c>
      <c r="AU13" s="22">
        <v>1699.7793894763468</v>
      </c>
      <c r="AV13" s="22">
        <v>1659.228239557016</v>
      </c>
      <c r="AW13" s="22">
        <v>1624.4998603289625</v>
      </c>
      <c r="AX13" s="22">
        <v>1579.5071916323659</v>
      </c>
      <c r="AY13" s="22">
        <v>1533.4768424429833</v>
      </c>
      <c r="AZ13" s="22">
        <v>1482.0843950792225</v>
      </c>
      <c r="BA13" s="22">
        <v>1404.2894200955193</v>
      </c>
      <c r="BB13" s="22">
        <v>1329.0852251324279</v>
      </c>
      <c r="BC13" s="22">
        <v>1252.4814423693485</v>
      </c>
      <c r="BD13" s="22">
        <v>1179.3926761142336</v>
      </c>
      <c r="BE13" s="22">
        <v>1108.4819576042844</v>
      </c>
      <c r="BF13" s="22">
        <v>1036.3237368931841</v>
      </c>
      <c r="BG13" s="22">
        <v>966.16388965567307</v>
      </c>
      <c r="BH13" s="22">
        <v>895.78936366813332</v>
      </c>
      <c r="BI13" s="22">
        <v>825.88822415673314</v>
      </c>
      <c r="BJ13" s="22">
        <v>759.58794531579849</v>
      </c>
      <c r="BK13" s="22">
        <v>700.72297166463272</v>
      </c>
      <c r="BL13" s="22">
        <v>641.96298676709557</v>
      </c>
      <c r="BM13" s="22">
        <v>583.83549695565705</v>
      </c>
      <c r="BN13" s="22">
        <v>526.69440886138966</v>
      </c>
      <c r="BO13" s="22">
        <v>471.5056123737628</v>
      </c>
      <c r="BP13" s="22">
        <v>423.70642113060569</v>
      </c>
      <c r="BQ13" s="22">
        <v>387.70197342845688</v>
      </c>
      <c r="BR13" s="22">
        <v>358.3540798413577</v>
      </c>
      <c r="BS13" s="22">
        <v>330.80302343331124</v>
      </c>
      <c r="BT13" s="22">
        <v>304.81936550282228</v>
      </c>
      <c r="BU13" s="22">
        <v>281.35842241172054</v>
      </c>
    </row>
    <row r="14" spans="1:73" s="32" customFormat="1" ht="16.2" customHeight="1" x14ac:dyDescent="0.4">
      <c r="A14" s="5" t="s">
        <v>43</v>
      </c>
      <c r="B14" s="13" t="str">
        <f t="shared" ref="B14:B19" si="2">A14&amp;" WEM"</f>
        <v>2. Industrial processes and product usekt CO2-eq WEM</v>
      </c>
      <c r="C14" s="877" t="s">
        <v>48</v>
      </c>
      <c r="D14" s="20" t="str">
        <f>$D$6</f>
        <v>Iðnaður og vörunotkun</v>
      </c>
      <c r="E14" s="20" t="str">
        <f>$E$6</f>
        <v>Industrial Processes and Product Use</v>
      </c>
      <c r="F14" s="18"/>
      <c r="G14" s="19" t="str">
        <f t="shared" si="1"/>
        <v>Þús. tonn CO₂-íg. | kt CO₂e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528">
        <f>$AO$6</f>
        <v>1945.9962754246219</v>
      </c>
      <c r="AP14" s="22">
        <v>1955.2520557744726</v>
      </c>
      <c r="AQ14" s="22">
        <v>1966.4507341772596</v>
      </c>
      <c r="AR14" s="22">
        <v>1954.1519207595661</v>
      </c>
      <c r="AS14" s="22">
        <v>1962.3145261825036</v>
      </c>
      <c r="AT14" s="22">
        <v>1918.0898502555669</v>
      </c>
      <c r="AU14" s="22">
        <v>1903.0550314581737</v>
      </c>
      <c r="AV14" s="22">
        <v>1909.5910078191739</v>
      </c>
      <c r="AW14" s="22">
        <v>1891.6673807687066</v>
      </c>
      <c r="AX14" s="22">
        <v>1893.3588536164209</v>
      </c>
      <c r="AY14" s="22">
        <v>1899.176447774395</v>
      </c>
      <c r="AZ14" s="22">
        <v>1888.7135938617439</v>
      </c>
      <c r="BA14" s="22">
        <v>1883.3749843788651</v>
      </c>
      <c r="BB14" s="22">
        <v>1885.0206777573467</v>
      </c>
      <c r="BC14" s="22">
        <v>1884.4485227041866</v>
      </c>
      <c r="BD14" s="22">
        <v>1884.3999745519636</v>
      </c>
      <c r="BE14" s="22">
        <v>1884.7159750055114</v>
      </c>
      <c r="BF14" s="22">
        <v>1885.8778257857971</v>
      </c>
      <c r="BG14" s="22">
        <v>1885.5857393231181</v>
      </c>
      <c r="BH14" s="22">
        <v>1885.6333158920111</v>
      </c>
      <c r="BI14" s="22">
        <v>1885.6742543395962</v>
      </c>
      <c r="BJ14" s="22">
        <v>1886.6212112291989</v>
      </c>
      <c r="BK14" s="22">
        <v>1885.7626438994166</v>
      </c>
      <c r="BL14" s="22">
        <v>1885.9010667145485</v>
      </c>
      <c r="BM14" s="22">
        <v>1886.2042235562826</v>
      </c>
      <c r="BN14" s="22">
        <v>1886.7954170277192</v>
      </c>
      <c r="BO14" s="22">
        <v>1885.7645703117569</v>
      </c>
      <c r="BP14" s="22">
        <v>1885.7513896604605</v>
      </c>
      <c r="BQ14" s="22">
        <v>1885.5539322024242</v>
      </c>
      <c r="BR14" s="22">
        <v>1886.2731373151573</v>
      </c>
      <c r="BS14" s="22">
        <v>1885.2789561152024</v>
      </c>
      <c r="BT14" s="22">
        <v>1885.2330490454035</v>
      </c>
      <c r="BU14" s="22">
        <v>1885.2342759846729</v>
      </c>
    </row>
    <row r="15" spans="1:73" s="32" customFormat="1" x14ac:dyDescent="0.4">
      <c r="A15" s="5" t="s">
        <v>44</v>
      </c>
      <c r="B15" s="13" t="str">
        <f t="shared" si="2"/>
        <v>3. Agriculturekt CO2-eq WEM</v>
      </c>
      <c r="C15" s="877" t="s">
        <v>48</v>
      </c>
      <c r="D15" s="20" t="str">
        <f>$D$7</f>
        <v>Landbúnaður</v>
      </c>
      <c r="E15" s="20" t="str">
        <f>$E$7</f>
        <v>Agriculture</v>
      </c>
      <c r="F15" s="18" t="s">
        <v>48</v>
      </c>
      <c r="G15" s="19" t="str">
        <f t="shared" si="1"/>
        <v>Þús. tonn CO₂-íg. | kt CO₂e</v>
      </c>
      <c r="H15" s="21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528">
        <f>$AO$7</f>
        <v>692.38040246203309</v>
      </c>
      <c r="AP15" s="22">
        <v>690.03005451968113</v>
      </c>
      <c r="AQ15" s="22">
        <v>686.91262824532726</v>
      </c>
      <c r="AR15" s="22">
        <v>685.00713386939856</v>
      </c>
      <c r="AS15" s="22">
        <v>683.08321847839375</v>
      </c>
      <c r="AT15" s="22">
        <v>681.1419825018005</v>
      </c>
      <c r="AU15" s="22">
        <v>678.28992268559182</v>
      </c>
      <c r="AV15" s="22">
        <v>675.57364650219574</v>
      </c>
      <c r="AW15" s="22">
        <v>673.18473962046653</v>
      </c>
      <c r="AX15" s="22">
        <v>671.47007737838976</v>
      </c>
      <c r="AY15" s="22">
        <v>669.75484812820207</v>
      </c>
      <c r="AZ15" s="22">
        <v>667.82757525885449</v>
      </c>
      <c r="BA15" s="22">
        <v>665.75152396977194</v>
      </c>
      <c r="BB15" s="22">
        <v>663.49434448963939</v>
      </c>
      <c r="BC15" s="22">
        <v>660.71153493277609</v>
      </c>
      <c r="BD15" s="22">
        <v>657.40376523039185</v>
      </c>
      <c r="BE15" s="22">
        <v>654.56401178553119</v>
      </c>
      <c r="BF15" s="22">
        <v>651.73800951596172</v>
      </c>
      <c r="BG15" s="22">
        <v>648.96663361866604</v>
      </c>
      <c r="BH15" s="22">
        <v>646.30043293715232</v>
      </c>
      <c r="BI15" s="22">
        <v>643.70447353864677</v>
      </c>
      <c r="BJ15" s="22">
        <v>641.40929717116126</v>
      </c>
      <c r="BK15" s="22">
        <v>639.72696430130713</v>
      </c>
      <c r="BL15" s="22">
        <v>638.05065398418458</v>
      </c>
      <c r="BM15" s="22">
        <v>636.17993979216612</v>
      </c>
      <c r="BN15" s="22">
        <v>634.17146003612959</v>
      </c>
      <c r="BO15" s="22">
        <v>632.01303482581886</v>
      </c>
      <c r="BP15" s="22">
        <v>629.38634554611258</v>
      </c>
      <c r="BQ15" s="22">
        <v>626.23884188892998</v>
      </c>
      <c r="BR15" s="22">
        <v>623.57308256006229</v>
      </c>
      <c r="BS15" s="22">
        <v>620.87221858419036</v>
      </c>
      <c r="BT15" s="22">
        <v>618.27457889114214</v>
      </c>
      <c r="BU15" s="22">
        <v>615.72228398792504</v>
      </c>
    </row>
    <row r="16" spans="1:73" s="32" customFormat="1" x14ac:dyDescent="0.4">
      <c r="A16" s="5" t="s">
        <v>45</v>
      </c>
      <c r="B16" s="13" t="str">
        <f t="shared" si="2"/>
        <v>4. LULUCFkt CO2-eq WEM</v>
      </c>
      <c r="C16" s="877" t="s">
        <v>48</v>
      </c>
      <c r="D16" s="20" t="str">
        <f>$D$8</f>
        <v>Landnotkun</v>
      </c>
      <c r="E16" s="20" t="str">
        <f>$E$8</f>
        <v>Land use, Land-Use Change and Forestry</v>
      </c>
      <c r="F16" s="18"/>
      <c r="G16" s="19" t="str">
        <f t="shared" si="1"/>
        <v>Þús. tonn CO₂-íg. | kt CO₂e</v>
      </c>
      <c r="H16" s="21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528">
        <f>$AO$8</f>
        <v>7985.0110491166906</v>
      </c>
      <c r="AP16" s="22">
        <v>8002.4564383258821</v>
      </c>
      <c r="AQ16" s="22">
        <v>7978.9925499482433</v>
      </c>
      <c r="AR16" s="22">
        <v>7952.5151464727351</v>
      </c>
      <c r="AS16" s="22">
        <v>7924.2166906433977</v>
      </c>
      <c r="AT16" s="22">
        <v>7894.9142449749897</v>
      </c>
      <c r="AU16" s="22">
        <v>7860.0348380715523</v>
      </c>
      <c r="AV16" s="22">
        <v>7830.665597051282</v>
      </c>
      <c r="AW16" s="22">
        <v>7795.0822135530416</v>
      </c>
      <c r="AX16" s="22">
        <v>7759.6198894098725</v>
      </c>
      <c r="AY16" s="22">
        <v>7722.0791322725763</v>
      </c>
      <c r="AZ16" s="22">
        <v>7688.9582852031726</v>
      </c>
      <c r="BA16" s="22">
        <v>7662.2418398136415</v>
      </c>
      <c r="BB16" s="22">
        <v>7629.4634270444922</v>
      </c>
      <c r="BC16" s="22">
        <v>7627.0333995528863</v>
      </c>
      <c r="BD16" s="22">
        <v>7590.6940531839346</v>
      </c>
      <c r="BE16" s="22">
        <v>7548.6329930165639</v>
      </c>
      <c r="BF16" s="22">
        <v>7508.1848922491317</v>
      </c>
      <c r="BG16" s="22">
        <v>7453.7068120215599</v>
      </c>
      <c r="BH16" s="22">
        <v>7397.1326604064552</v>
      </c>
      <c r="BI16" s="22">
        <v>7333.7873345544667</v>
      </c>
      <c r="BJ16" s="22">
        <v>7263.892479677831</v>
      </c>
      <c r="BK16" s="22">
        <v>7198.45567601731</v>
      </c>
      <c r="BL16" s="22">
        <v>7121.4325092293093</v>
      </c>
      <c r="BM16" s="22">
        <v>7041.2841898743927</v>
      </c>
      <c r="BN16" s="22">
        <v>6963.7393168085609</v>
      </c>
      <c r="BO16" s="22">
        <v>6877.9064933323507</v>
      </c>
      <c r="BP16" s="22">
        <v>6788.5183432363383</v>
      </c>
      <c r="BQ16" s="22">
        <v>6690.7106231066946</v>
      </c>
      <c r="BR16" s="22">
        <v>6602.7795568627917</v>
      </c>
      <c r="BS16" s="22">
        <v>6507.1711491038195</v>
      </c>
      <c r="BT16" s="22">
        <v>6412.7522037004446</v>
      </c>
      <c r="BU16" s="22">
        <v>6321.8180922754509</v>
      </c>
    </row>
    <row r="17" spans="1:74" s="32" customFormat="1" x14ac:dyDescent="0.4">
      <c r="A17" s="5" t="s">
        <v>46</v>
      </c>
      <c r="B17" s="13" t="str">
        <f t="shared" si="2"/>
        <v>5. Wastekt CO2-eq WEM</v>
      </c>
      <c r="C17" s="877" t="s">
        <v>48</v>
      </c>
      <c r="D17" s="20" t="str">
        <f>$D$9</f>
        <v>Úrgangur</v>
      </c>
      <c r="E17" s="20" t="str">
        <f>$E$9</f>
        <v>Waste</v>
      </c>
      <c r="F17" s="18" t="s">
        <v>48</v>
      </c>
      <c r="G17" s="19" t="str">
        <f t="shared" si="1"/>
        <v>Þús. tonn CO₂-íg. | kt CO₂e</v>
      </c>
      <c r="H17" s="21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528">
        <f>$AO$9</f>
        <v>233.17458725375354</v>
      </c>
      <c r="AP17" s="22">
        <v>198.19471045904623</v>
      </c>
      <c r="AQ17" s="22">
        <v>180.59686907778473</v>
      </c>
      <c r="AR17" s="22">
        <v>164.99639239645464</v>
      </c>
      <c r="AS17" s="22">
        <v>152.96900354165524</v>
      </c>
      <c r="AT17" s="22">
        <v>148.80556925597691</v>
      </c>
      <c r="AU17" s="22">
        <v>148.95331004890835</v>
      </c>
      <c r="AV17" s="22">
        <v>148.37856805939154</v>
      </c>
      <c r="AW17" s="22">
        <v>139.0553095898984</v>
      </c>
      <c r="AX17" s="22">
        <v>135.97251534492</v>
      </c>
      <c r="AY17" s="22">
        <v>133.66684395133288</v>
      </c>
      <c r="AZ17" s="22">
        <v>132.0516582230448</v>
      </c>
      <c r="BA17" s="22">
        <v>131.05134838910669</v>
      </c>
      <c r="BB17" s="22">
        <v>130.26730199683306</v>
      </c>
      <c r="BC17" s="22">
        <v>124.91469863300328</v>
      </c>
      <c r="BD17" s="22">
        <v>120.00314034444301</v>
      </c>
      <c r="BE17" s="22">
        <v>115.48947336811513</v>
      </c>
      <c r="BF17" s="22">
        <v>111.33508991559867</v>
      </c>
      <c r="BG17" s="22">
        <v>107.50947385544596</v>
      </c>
      <c r="BH17" s="22">
        <v>103.97942446788515</v>
      </c>
      <c r="BI17" s="22">
        <v>100.71744951954378</v>
      </c>
      <c r="BJ17" s="22">
        <v>97.700333039715744</v>
      </c>
      <c r="BK17" s="22">
        <v>94.907292149171496</v>
      </c>
      <c r="BL17" s="22">
        <v>92.32010023237892</v>
      </c>
      <c r="BM17" s="22">
        <v>89.922125931803095</v>
      </c>
      <c r="BN17" s="22">
        <v>87.697597607846404</v>
      </c>
      <c r="BO17" s="22">
        <v>85.634895345964324</v>
      </c>
      <c r="BP17" s="22">
        <v>83.723712480059419</v>
      </c>
      <c r="BQ17" s="22">
        <v>81.944384424507106</v>
      </c>
      <c r="BR17" s="22">
        <v>80.294810475542988</v>
      </c>
      <c r="BS17" s="22">
        <v>78.765297639528939</v>
      </c>
      <c r="BT17" s="22">
        <v>77.34704273199911</v>
      </c>
      <c r="BU17" s="22">
        <v>76.031951902415344</v>
      </c>
    </row>
    <row r="18" spans="1:74" s="36" customFormat="1" x14ac:dyDescent="0.4">
      <c r="A18" s="5" t="s">
        <v>47</v>
      </c>
      <c r="B18" s="13" t="str">
        <f t="shared" si="2"/>
        <v>National Total, with LULUCFkt CO2-eq WEM</v>
      </c>
      <c r="C18" s="877" t="s">
        <v>48</v>
      </c>
      <c r="D18" s="26" t="str">
        <f>$D$10</f>
        <v>Samtals með landnotkun | Total with LULUCF</v>
      </c>
      <c r="E18" s="26"/>
      <c r="F18" s="24"/>
      <c r="G18" s="25" t="str">
        <f t="shared" si="1"/>
        <v>Þús. tonn CO₂-íg. | kt CO₂e</v>
      </c>
      <c r="H18" s="34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528">
        <f>$AO$10</f>
        <v>12631.05771989355</v>
      </c>
      <c r="AP18" s="26">
        <v>12665.09058935055</v>
      </c>
      <c r="AQ18" s="26">
        <v>12613.144459183201</v>
      </c>
      <c r="AR18" s="26">
        <v>12536.224111177102</v>
      </c>
      <c r="AS18" s="26">
        <v>12479.389183445086</v>
      </c>
      <c r="AT18" s="26">
        <v>12363.4715399672</v>
      </c>
      <c r="AU18" s="26">
        <v>12290.112491740572</v>
      </c>
      <c r="AV18" s="26">
        <v>12223.437058989059</v>
      </c>
      <c r="AW18" s="26">
        <v>12123.489503861074</v>
      </c>
      <c r="AX18" s="26">
        <v>12039.928527381968</v>
      </c>
      <c r="AY18" s="26">
        <v>11958.154114569488</v>
      </c>
      <c r="AZ18" s="26">
        <v>11859.635507626037</v>
      </c>
      <c r="BA18" s="26">
        <v>11746.709116646904</v>
      </c>
      <c r="BB18" s="26">
        <v>11637.330976420739</v>
      </c>
      <c r="BC18" s="26">
        <v>11549.5895981922</v>
      </c>
      <c r="BD18" s="26">
        <v>11431.893609424966</v>
      </c>
      <c r="BE18" s="26">
        <v>11311.884410780007</v>
      </c>
      <c r="BF18" s="26">
        <v>11193.459554359673</v>
      </c>
      <c r="BG18" s="26">
        <v>11061.932548474462</v>
      </c>
      <c r="BH18" s="26">
        <v>10928.835197371638</v>
      </c>
      <c r="BI18" s="26">
        <v>10789.771736108985</v>
      </c>
      <c r="BJ18" s="26">
        <v>10649.211266433706</v>
      </c>
      <c r="BK18" s="26">
        <v>10519.575548031837</v>
      </c>
      <c r="BL18" s="26">
        <v>10379.667316927516</v>
      </c>
      <c r="BM18" s="26">
        <v>10237.425976110302</v>
      </c>
      <c r="BN18" s="26">
        <v>10099.098200341647</v>
      </c>
      <c r="BO18" s="26">
        <v>9952.8246061896534</v>
      </c>
      <c r="BP18" s="26">
        <v>9811.0862120535767</v>
      </c>
      <c r="BQ18" s="26">
        <v>9672.1497550510121</v>
      </c>
      <c r="BR18" s="26">
        <v>9551.2746670549113</v>
      </c>
      <c r="BS18" s="26">
        <v>9422.8906448760536</v>
      </c>
      <c r="BT18" s="26">
        <v>9298.426239871811</v>
      </c>
      <c r="BU18" s="26">
        <v>9180.1650265621865</v>
      </c>
      <c r="BV18" s="534"/>
    </row>
    <row r="19" spans="1:74" s="36" customFormat="1" x14ac:dyDescent="0.4">
      <c r="A19" s="5" t="s">
        <v>49</v>
      </c>
      <c r="B19" s="13" t="str">
        <f t="shared" si="2"/>
        <v>National Total, without LULUCFkt CO2-eq WEM</v>
      </c>
      <c r="C19" s="877" t="s">
        <v>48</v>
      </c>
      <c r="D19" s="26" t="str">
        <f>$D$11</f>
        <v>Samtals án landnotkunar | Total without LULUCF</v>
      </c>
      <c r="E19" s="26"/>
      <c r="F19" s="24"/>
      <c r="G19" s="25" t="str">
        <f t="shared" si="1"/>
        <v>Þús. tonn CO₂-íg. | kt CO₂e</v>
      </c>
      <c r="H19" s="34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528">
        <f>$AO$11</f>
        <v>4646.0466707768592</v>
      </c>
      <c r="AP19" s="26">
        <v>4662.6341510246684</v>
      </c>
      <c r="AQ19" s="26">
        <v>4634.1519092349581</v>
      </c>
      <c r="AR19" s="26">
        <v>4583.7089647043649</v>
      </c>
      <c r="AS19" s="26">
        <v>4555.1724928016874</v>
      </c>
      <c r="AT19" s="26">
        <v>4468.5572949922089</v>
      </c>
      <c r="AU19" s="26">
        <v>4430.07765366902</v>
      </c>
      <c r="AV19" s="26">
        <v>4392.7714619377775</v>
      </c>
      <c r="AW19" s="26">
        <v>4328.4072903080341</v>
      </c>
      <c r="AX19" s="26">
        <v>4280.3086379720962</v>
      </c>
      <c r="AY19" s="26">
        <v>4236.0749822969137</v>
      </c>
      <c r="AZ19" s="26">
        <v>4170.6772224228653</v>
      </c>
      <c r="BA19" s="26">
        <v>4084.467276833263</v>
      </c>
      <c r="BB19" s="26">
        <v>4007.8675493762466</v>
      </c>
      <c r="BC19" s="26">
        <v>3922.5561986393145</v>
      </c>
      <c r="BD19" s="26">
        <v>3841.199556241032</v>
      </c>
      <c r="BE19" s="26">
        <v>3763.2514177634425</v>
      </c>
      <c r="BF19" s="26">
        <v>3685.2746621105416</v>
      </c>
      <c r="BG19" s="26">
        <v>3608.2257364529032</v>
      </c>
      <c r="BH19" s="26">
        <v>3531.7025369651819</v>
      </c>
      <c r="BI19" s="26">
        <v>3455.9844015545195</v>
      </c>
      <c r="BJ19" s="26">
        <v>3385.318786755874</v>
      </c>
      <c r="BK19" s="26">
        <v>3321.1198720145276</v>
      </c>
      <c r="BL19" s="26">
        <v>3258.2348076982075</v>
      </c>
      <c r="BM19" s="26">
        <v>3196.141786235909</v>
      </c>
      <c r="BN19" s="26">
        <v>3135.3588835330852</v>
      </c>
      <c r="BO19" s="26">
        <v>3074.9181128573027</v>
      </c>
      <c r="BP19" s="26">
        <v>3022.5678688172384</v>
      </c>
      <c r="BQ19" s="26">
        <v>2981.439131944318</v>
      </c>
      <c r="BR19" s="26">
        <v>2948.4951101921201</v>
      </c>
      <c r="BS19" s="26">
        <v>2915.7194957722327</v>
      </c>
      <c r="BT19" s="26">
        <v>2885.6740361713669</v>
      </c>
      <c r="BU19" s="26">
        <v>2858.3469342867338</v>
      </c>
      <c r="BV19" s="534"/>
    </row>
    <row r="20" spans="1:74" s="30" customFormat="1" ht="29.4" customHeight="1" x14ac:dyDescent="0.4">
      <c r="A20" s="28"/>
      <c r="B20" s="587" t="s">
        <v>48</v>
      </c>
      <c r="C20" s="875"/>
      <c r="D20" s="1213" t="s">
        <v>311</v>
      </c>
      <c r="E20" s="1213"/>
      <c r="F20" s="189"/>
      <c r="G20" s="189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27"/>
      <c r="AO20" s="31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</row>
    <row r="21" spans="1:74" s="30" customFormat="1" x14ac:dyDescent="0.4">
      <c r="A21" s="5" t="s">
        <v>42</v>
      </c>
      <c r="B21" s="13" t="str">
        <f>A21&amp;" WAM"</f>
        <v>1. Energykt CO2-eq WAM</v>
      </c>
      <c r="C21" s="877" t="s">
        <v>48</v>
      </c>
      <c r="D21" s="18" t="s">
        <v>3</v>
      </c>
      <c r="E21" s="17" t="s">
        <v>128</v>
      </c>
      <c r="F21" s="18"/>
      <c r="G21" s="19" t="str">
        <f t="shared" ref="G21:G27" si="3">$G$5</f>
        <v>Þús. tonn CO₂-íg. | kt CO₂e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528">
        <f>$AO$5</f>
        <v>1774.4954056364502</v>
      </c>
      <c r="AP21" s="20">
        <v>1818.7202384582679</v>
      </c>
      <c r="AQ21" s="20">
        <v>1787.775775159226</v>
      </c>
      <c r="AR21" s="20">
        <v>1755.5795422998642</v>
      </c>
      <c r="AS21" s="20">
        <v>1721.3295350771566</v>
      </c>
      <c r="AT21" s="20">
        <v>1608.2826996479848</v>
      </c>
      <c r="AU21" s="20">
        <v>1533.2979520514079</v>
      </c>
      <c r="AV21" s="20">
        <v>1441.239640009828</v>
      </c>
      <c r="AW21" s="20">
        <v>1389.9717853695279</v>
      </c>
      <c r="AX21" s="20">
        <v>1338.5901994609731</v>
      </c>
      <c r="AY21" s="20">
        <v>1288.6550839790225</v>
      </c>
      <c r="AZ21" s="20">
        <v>1236.20985956705</v>
      </c>
      <c r="BA21" s="20">
        <v>1166.1972358579317</v>
      </c>
      <c r="BB21" s="20">
        <v>1103.0814251489714</v>
      </c>
      <c r="BC21" s="20">
        <v>1039.0579598567285</v>
      </c>
      <c r="BD21" s="20">
        <v>974.03681227887046</v>
      </c>
      <c r="BE21" s="20">
        <v>908.29426803964009</v>
      </c>
      <c r="BF21" s="20">
        <v>839.90907079853832</v>
      </c>
      <c r="BG21" s="20">
        <v>776.15040993593948</v>
      </c>
      <c r="BH21" s="20">
        <v>713.46160538800621</v>
      </c>
      <c r="BI21" s="20">
        <v>652.28250593053644</v>
      </c>
      <c r="BJ21" s="20">
        <v>598.76786261746543</v>
      </c>
      <c r="BK21" s="20">
        <v>553.3981673738059</v>
      </c>
      <c r="BL21" s="20">
        <v>512.24845898792137</v>
      </c>
      <c r="BM21" s="20">
        <v>473.8844734053946</v>
      </c>
      <c r="BN21" s="20">
        <v>444.66728592981809</v>
      </c>
      <c r="BO21" s="20">
        <v>416.84634915355468</v>
      </c>
      <c r="BP21" s="20">
        <v>388.46912285154866</v>
      </c>
      <c r="BQ21" s="20">
        <v>365.55159870729892</v>
      </c>
      <c r="BR21" s="20">
        <v>339.98224744460117</v>
      </c>
      <c r="BS21" s="20">
        <v>315.35727812043808</v>
      </c>
      <c r="BT21" s="20">
        <v>292.0262255520654</v>
      </c>
      <c r="BU21" s="20">
        <v>270.33054351114373</v>
      </c>
    </row>
    <row r="22" spans="1:74" s="32" customFormat="1" ht="16.2" customHeight="1" x14ac:dyDescent="0.4">
      <c r="A22" s="5" t="s">
        <v>43</v>
      </c>
      <c r="B22" s="13" t="str">
        <f t="shared" ref="B22:B27" si="4">A22&amp;" WAM"</f>
        <v>2. Industrial processes and product usekt CO2-eq WAM</v>
      </c>
      <c r="C22" s="875"/>
      <c r="D22" s="20" t="str">
        <f>$D$6</f>
        <v>Iðnaður og vörunotkun</v>
      </c>
      <c r="E22" s="20" t="str">
        <f>$E$6</f>
        <v>Industrial Processes and Product Use</v>
      </c>
      <c r="F22" s="18" t="s">
        <v>344</v>
      </c>
      <c r="G22" s="19" t="str">
        <f t="shared" si="3"/>
        <v>Þús. tonn CO₂-íg. | kt CO₂e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528">
        <f>$AO$6</f>
        <v>1945.9962754246219</v>
      </c>
      <c r="AP22" s="561">
        <v>1955.2520557744726</v>
      </c>
      <c r="AQ22" s="561">
        <v>1966.4507341772596</v>
      </c>
      <c r="AR22" s="561">
        <v>1954.1519207595661</v>
      </c>
      <c r="AS22" s="561">
        <v>1962.3145261825036</v>
      </c>
      <c r="AT22" s="561">
        <v>1918.0898502555669</v>
      </c>
      <c r="AU22" s="561">
        <v>1903.0550314581737</v>
      </c>
      <c r="AV22" s="561">
        <v>1909.5910078191739</v>
      </c>
      <c r="AW22" s="561">
        <v>1891.6673807687066</v>
      </c>
      <c r="AX22" s="561">
        <v>1893.3588536164209</v>
      </c>
      <c r="AY22" s="561">
        <v>1899.176447774395</v>
      </c>
      <c r="AZ22" s="561">
        <v>1888.7135938617439</v>
      </c>
      <c r="BA22" s="561">
        <v>1883.3749843788651</v>
      </c>
      <c r="BB22" s="561">
        <v>1885.0206777573467</v>
      </c>
      <c r="BC22" s="561">
        <v>1884.4485227041866</v>
      </c>
      <c r="BD22" s="561">
        <v>1884.3999745519636</v>
      </c>
      <c r="BE22" s="561">
        <v>1884.7159750055114</v>
      </c>
      <c r="BF22" s="561">
        <v>1885.8778257857971</v>
      </c>
      <c r="BG22" s="561">
        <v>1885.5857393231181</v>
      </c>
      <c r="BH22" s="561">
        <v>1885.6333158920111</v>
      </c>
      <c r="BI22" s="561">
        <v>1885.6742543395962</v>
      </c>
      <c r="BJ22" s="561">
        <v>1886.6212112291989</v>
      </c>
      <c r="BK22" s="561">
        <v>1885.7626438994166</v>
      </c>
      <c r="BL22" s="561">
        <v>1885.9010667145485</v>
      </c>
      <c r="BM22" s="561">
        <v>1886.2042235562826</v>
      </c>
      <c r="BN22" s="561">
        <v>1886.7954170277192</v>
      </c>
      <c r="BO22" s="561">
        <v>1885.7645703117569</v>
      </c>
      <c r="BP22" s="561">
        <v>1885.7513896604605</v>
      </c>
      <c r="BQ22" s="561">
        <v>1885.5539322024242</v>
      </c>
      <c r="BR22" s="561">
        <v>1886.2731373151573</v>
      </c>
      <c r="BS22" s="561">
        <v>1885.2789561152024</v>
      </c>
      <c r="BT22" s="561">
        <v>1885.2330490454035</v>
      </c>
      <c r="BU22" s="561">
        <v>1885.2342759846729</v>
      </c>
    </row>
    <row r="23" spans="1:74" s="32" customFormat="1" x14ac:dyDescent="0.4">
      <c r="A23" s="5" t="s">
        <v>44</v>
      </c>
      <c r="B23" s="13" t="str">
        <f t="shared" si="4"/>
        <v>3. Agriculturekt CO2-eq WAM</v>
      </c>
      <c r="C23" s="877" t="s">
        <v>48</v>
      </c>
      <c r="D23" s="20" t="str">
        <f>$D$7</f>
        <v>Landbúnaður</v>
      </c>
      <c r="E23" s="20" t="str">
        <f>$E$7</f>
        <v>Agriculture</v>
      </c>
      <c r="F23" s="18" t="s">
        <v>48</v>
      </c>
      <c r="G23" s="19" t="str">
        <f t="shared" si="3"/>
        <v>Þús. tonn CO₂-íg. | kt CO₂e</v>
      </c>
      <c r="H23" s="21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528">
        <f>$AO$7</f>
        <v>692.38040246203309</v>
      </c>
      <c r="AP23" s="20">
        <v>690.03005451968113</v>
      </c>
      <c r="AQ23" s="20">
        <v>684.39084094427733</v>
      </c>
      <c r="AR23" s="20">
        <v>679.977774518253</v>
      </c>
      <c r="AS23" s="20">
        <v>675.5601764435429</v>
      </c>
      <c r="AT23" s="20">
        <v>671.13904996044062</v>
      </c>
      <c r="AU23" s="20">
        <v>665.82038686401393</v>
      </c>
      <c r="AV23" s="20">
        <v>660.65089187941453</v>
      </c>
      <c r="AW23" s="20">
        <v>658.30115982060272</v>
      </c>
      <c r="AX23" s="20">
        <v>656.6245026880398</v>
      </c>
      <c r="AY23" s="20">
        <v>654.94645372052605</v>
      </c>
      <c r="AZ23" s="20">
        <v>653.05685169408321</v>
      </c>
      <c r="BA23" s="20">
        <v>651.01798393000922</v>
      </c>
      <c r="BB23" s="20">
        <v>648.79849290071377</v>
      </c>
      <c r="BC23" s="20">
        <v>646.0536276611432</v>
      </c>
      <c r="BD23" s="20">
        <v>642.78467152764529</v>
      </c>
      <c r="BE23" s="20">
        <v>639.98224920032169</v>
      </c>
      <c r="BF23" s="20">
        <v>637.19355790137786</v>
      </c>
      <c r="BG23" s="20">
        <v>634.45881308636012</v>
      </c>
      <c r="BH23" s="20">
        <v>631.82909868962429</v>
      </c>
      <c r="BI23" s="20">
        <v>629.26900041579222</v>
      </c>
      <c r="BJ23" s="20">
        <v>627.00925076788917</v>
      </c>
      <c r="BK23" s="20">
        <v>625.36043425133062</v>
      </c>
      <c r="BL23" s="20">
        <v>623.71781045901162</v>
      </c>
      <c r="BM23" s="20">
        <v>621.88044009776252</v>
      </c>
      <c r="BN23" s="20">
        <v>619.9057852488138</v>
      </c>
      <c r="BO23" s="20">
        <v>617.78080133245157</v>
      </c>
      <c r="BP23" s="20">
        <v>615.18872503946363</v>
      </c>
      <c r="BQ23" s="20">
        <v>612.07620312580718</v>
      </c>
      <c r="BR23" s="20">
        <v>609.44455703672907</v>
      </c>
      <c r="BS23" s="20">
        <v>606.77734377384138</v>
      </c>
      <c r="BT23" s="20">
        <v>604.21326892507591</v>
      </c>
      <c r="BU23" s="20">
        <v>601.69397005311464</v>
      </c>
    </row>
    <row r="24" spans="1:74" s="32" customFormat="1" x14ac:dyDescent="0.4">
      <c r="A24" s="5" t="s">
        <v>45</v>
      </c>
      <c r="B24" s="13" t="str">
        <f t="shared" si="4"/>
        <v>4. LULUCFkt CO2-eq WAM</v>
      </c>
      <c r="C24" s="877" t="s">
        <v>48</v>
      </c>
      <c r="D24" s="20" t="str">
        <f>$D$8</f>
        <v>Landnotkun</v>
      </c>
      <c r="E24" s="20" t="str">
        <f>$E$8</f>
        <v>Land use, Land-Use Change and Forestry</v>
      </c>
      <c r="F24" s="18" t="str">
        <f>$F$22</f>
        <v>Ekki er til framreikningar fyrir þennan flokk í sviðsmynd með viðbótaraðgerðum, þ.a.l. eru er þetta sömu tölur og í sviðsmynd með núgildandi aðgerðum.</v>
      </c>
      <c r="G24" s="19" t="str">
        <f t="shared" si="3"/>
        <v>Þús. tonn CO₂-íg. | kt CO₂e</v>
      </c>
      <c r="H24" s="21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528">
        <f>$AO$8</f>
        <v>7985.0110491166906</v>
      </c>
      <c r="AP24" s="561">
        <v>8002.4564383258821</v>
      </c>
      <c r="AQ24" s="561">
        <v>7978.9925499482433</v>
      </c>
      <c r="AR24" s="561">
        <v>7952.5151464727351</v>
      </c>
      <c r="AS24" s="561">
        <v>7924.2166906433977</v>
      </c>
      <c r="AT24" s="561">
        <v>7894.9142449749897</v>
      </c>
      <c r="AU24" s="561">
        <v>7860.0348380715523</v>
      </c>
      <c r="AV24" s="561">
        <v>7830.665597051282</v>
      </c>
      <c r="AW24" s="561">
        <v>7795.0822135530416</v>
      </c>
      <c r="AX24" s="561">
        <v>7759.6198894098725</v>
      </c>
      <c r="AY24" s="561">
        <v>7722.0791322725763</v>
      </c>
      <c r="AZ24" s="561">
        <v>7688.9582852031726</v>
      </c>
      <c r="BA24" s="561">
        <v>7662.2418398136415</v>
      </c>
      <c r="BB24" s="561">
        <v>7629.4634270444922</v>
      </c>
      <c r="BC24" s="561">
        <v>7627.0333995528863</v>
      </c>
      <c r="BD24" s="561">
        <v>7590.6940531839346</v>
      </c>
      <c r="BE24" s="561">
        <v>7548.6329930165639</v>
      </c>
      <c r="BF24" s="561">
        <v>7508.1848922491317</v>
      </c>
      <c r="BG24" s="561">
        <v>7453.7068120215599</v>
      </c>
      <c r="BH24" s="561">
        <v>7397.1326604064552</v>
      </c>
      <c r="BI24" s="561">
        <v>7333.7873345544667</v>
      </c>
      <c r="BJ24" s="561">
        <v>7263.892479677831</v>
      </c>
      <c r="BK24" s="561">
        <v>7198.45567601731</v>
      </c>
      <c r="BL24" s="561">
        <v>7121.4325092293093</v>
      </c>
      <c r="BM24" s="561">
        <v>7041.2841898743927</v>
      </c>
      <c r="BN24" s="561">
        <v>6963.7393168085609</v>
      </c>
      <c r="BO24" s="561">
        <v>6877.9064933323507</v>
      </c>
      <c r="BP24" s="561">
        <v>6788.5183432363383</v>
      </c>
      <c r="BQ24" s="561">
        <v>6690.7106231066946</v>
      </c>
      <c r="BR24" s="561">
        <v>6602.7795568627917</v>
      </c>
      <c r="BS24" s="561">
        <v>6507.1711491038195</v>
      </c>
      <c r="BT24" s="561">
        <v>6412.7522037004446</v>
      </c>
      <c r="BU24" s="561">
        <v>6321.8180922754509</v>
      </c>
    </row>
    <row r="25" spans="1:74" s="32" customFormat="1" x14ac:dyDescent="0.4">
      <c r="A25" s="5" t="s">
        <v>46</v>
      </c>
      <c r="B25" s="13" t="str">
        <f t="shared" si="4"/>
        <v>5. Wastekt CO2-eq WAM</v>
      </c>
      <c r="C25" s="877" t="s">
        <v>48</v>
      </c>
      <c r="D25" s="20" t="str">
        <f>$D$9</f>
        <v>Úrgangur</v>
      </c>
      <c r="E25" s="20" t="str">
        <f>$E$9</f>
        <v>Waste</v>
      </c>
      <c r="F25" s="18" t="s">
        <v>48</v>
      </c>
      <c r="G25" s="19" t="str">
        <f t="shared" si="3"/>
        <v>Þús. tonn CO₂-íg. | kt CO₂e</v>
      </c>
      <c r="H25" s="21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528">
        <f>$AO$9</f>
        <v>233.17458725375354</v>
      </c>
      <c r="AP25" s="20">
        <v>198.19470251585008</v>
      </c>
      <c r="AQ25" s="20">
        <v>180.59686090097335</v>
      </c>
      <c r="AR25" s="20">
        <v>164.99638398602849</v>
      </c>
      <c r="AS25" s="20">
        <v>152.96899489761478</v>
      </c>
      <c r="AT25" s="20">
        <v>149.10952289385324</v>
      </c>
      <c r="AU25" s="20">
        <v>143.21615208724316</v>
      </c>
      <c r="AV25" s="20">
        <v>144.94489983226455</v>
      </c>
      <c r="AW25" s="20">
        <v>131.74802863289148</v>
      </c>
      <c r="AX25" s="20">
        <v>125.59418722947102</v>
      </c>
      <c r="AY25" s="20">
        <v>120.87483942438124</v>
      </c>
      <c r="AZ25" s="20">
        <v>117.38319115146228</v>
      </c>
      <c r="BA25" s="20">
        <v>114.94426040493441</v>
      </c>
      <c r="BB25" s="20">
        <v>113.07731298878257</v>
      </c>
      <c r="BC25" s="20">
        <v>106.92972079606514</v>
      </c>
      <c r="BD25" s="20">
        <v>101.45515256604233</v>
      </c>
      <c r="BE25" s="20">
        <v>96.56436883502974</v>
      </c>
      <c r="BF25" s="20">
        <v>92.180840094178251</v>
      </c>
      <c r="BG25" s="20">
        <v>88.242894037599996</v>
      </c>
      <c r="BH25" s="20">
        <v>84.691777899609491</v>
      </c>
      <c r="BI25" s="20">
        <v>81.479087085695397</v>
      </c>
      <c r="BJ25" s="20">
        <v>78.56453219547673</v>
      </c>
      <c r="BK25" s="20">
        <v>75.91342266636785</v>
      </c>
      <c r="BL25" s="20">
        <v>73.496253412718119</v>
      </c>
      <c r="BM25" s="20">
        <v>71.287281392909676</v>
      </c>
      <c r="BN25" s="20">
        <v>69.263408263001907</v>
      </c>
      <c r="BO25" s="20">
        <v>67.404845021631047</v>
      </c>
      <c r="BP25" s="20">
        <v>65.695298850704106</v>
      </c>
      <c r="BQ25" s="20">
        <v>64.111797662949442</v>
      </c>
      <c r="BR25" s="20">
        <v>62.649713711382383</v>
      </c>
      <c r="BS25" s="20">
        <v>61.29746225041594</v>
      </c>
      <c r="BT25" s="20">
        <v>60.044863786272956</v>
      </c>
      <c r="BU25" s="20">
        <v>58.882864748767823</v>
      </c>
    </row>
    <row r="26" spans="1:74" s="36" customFormat="1" x14ac:dyDescent="0.4">
      <c r="A26" s="5" t="s">
        <v>47</v>
      </c>
      <c r="B26" s="13" t="str">
        <f t="shared" si="4"/>
        <v>National Total, with LULUCFkt CO2-eq WAM</v>
      </c>
      <c r="C26" s="877" t="s">
        <v>48</v>
      </c>
      <c r="D26" s="26" t="str">
        <f>$D$10</f>
        <v>Samtals með landnotkun | Total with LULUCF</v>
      </c>
      <c r="E26" s="26"/>
      <c r="F26" s="24"/>
      <c r="G26" s="25" t="str">
        <f t="shared" si="3"/>
        <v>Þús. tonn CO₂-íg. | kt CO₂e</v>
      </c>
      <c r="H26" s="34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528">
        <f>$AO$10</f>
        <v>12631.05771989355</v>
      </c>
      <c r="AP26" s="26">
        <v>12664.653489594153</v>
      </c>
      <c r="AQ26" s="26">
        <v>12598.206761129981</v>
      </c>
      <c r="AR26" s="26">
        <v>12507.220768036446</v>
      </c>
      <c r="AS26" s="26">
        <v>12436.389923244216</v>
      </c>
      <c r="AT26" s="26">
        <v>12241.535367732835</v>
      </c>
      <c r="AU26" s="26">
        <v>12105.42436053239</v>
      </c>
      <c r="AV26" s="26">
        <v>11987.092036591963</v>
      </c>
      <c r="AW26" s="26">
        <v>11866.770568144771</v>
      </c>
      <c r="AX26" s="26">
        <v>11773.787632404777</v>
      </c>
      <c r="AY26" s="26">
        <v>11685.731957170901</v>
      </c>
      <c r="AZ26" s="26">
        <v>11584.321781477513</v>
      </c>
      <c r="BA26" s="26">
        <v>11477.776304385383</v>
      </c>
      <c r="BB26" s="26">
        <v>11379.441335840307</v>
      </c>
      <c r="BC26" s="26">
        <v>11303.523230571009</v>
      </c>
      <c r="BD26" s="26">
        <v>11193.370664108457</v>
      </c>
      <c r="BE26" s="26">
        <v>11078.189854097067</v>
      </c>
      <c r="BF26" s="26">
        <v>10963.346186829023</v>
      </c>
      <c r="BG26" s="26">
        <v>10838.144668404577</v>
      </c>
      <c r="BH26" s="26">
        <v>10712.748458275706</v>
      </c>
      <c r="BI26" s="26">
        <v>10582.492182326088</v>
      </c>
      <c r="BJ26" s="26">
        <v>10454.855336487861</v>
      </c>
      <c r="BK26" s="26">
        <v>10338.890344208232</v>
      </c>
      <c r="BL26" s="26">
        <v>10216.79609880351</v>
      </c>
      <c r="BM26" s="26">
        <v>10094.540608326743</v>
      </c>
      <c r="BN26" s="26">
        <v>9984.3712132779128</v>
      </c>
      <c r="BO26" s="26">
        <v>9865.703059151745</v>
      </c>
      <c r="BP26" s="26">
        <v>9743.6228796385149</v>
      </c>
      <c r="BQ26" s="26">
        <v>9618.0041548051759</v>
      </c>
      <c r="BR26" s="26">
        <v>9501.1292123706608</v>
      </c>
      <c r="BS26" s="26">
        <v>9375.8821893637178</v>
      </c>
      <c r="BT26" s="26">
        <v>9254.2696110092638</v>
      </c>
      <c r="BU26" s="26">
        <v>9137.9597465731495</v>
      </c>
      <c r="BV26" s="534"/>
    </row>
    <row r="27" spans="1:74" s="36" customFormat="1" x14ac:dyDescent="0.4">
      <c r="A27" s="5" t="s">
        <v>49</v>
      </c>
      <c r="B27" s="13" t="str">
        <f t="shared" si="4"/>
        <v>National Total, without LULUCFkt CO2-eq WAM</v>
      </c>
      <c r="C27" s="877" t="s">
        <v>48</v>
      </c>
      <c r="D27" s="26" t="str">
        <f>$D$11</f>
        <v>Samtals án landnotkunar | Total without LULUCF</v>
      </c>
      <c r="E27" s="26"/>
      <c r="F27" s="24"/>
      <c r="G27" s="25" t="str">
        <f t="shared" si="3"/>
        <v>Þús. tonn CO₂-íg. | kt CO₂e</v>
      </c>
      <c r="H27" s="34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528">
        <f>$AO$11</f>
        <v>4646.0466707768592</v>
      </c>
      <c r="AP27" s="26">
        <v>4662.1970512682719</v>
      </c>
      <c r="AQ27" s="26">
        <v>4619.2142111817366</v>
      </c>
      <c r="AR27" s="26">
        <v>4554.7056215637112</v>
      </c>
      <c r="AS27" s="26">
        <v>4512.1732326008178</v>
      </c>
      <c r="AT27" s="26">
        <v>4346.6211227578451</v>
      </c>
      <c r="AU27" s="26">
        <v>4245.3895224608386</v>
      </c>
      <c r="AV27" s="26">
        <v>4156.4264395406808</v>
      </c>
      <c r="AW27" s="26">
        <v>4071.6883545917285</v>
      </c>
      <c r="AX27" s="26">
        <v>4014.1677429949045</v>
      </c>
      <c r="AY27" s="26">
        <v>3963.652824898325</v>
      </c>
      <c r="AZ27" s="26">
        <v>3895.3634962743395</v>
      </c>
      <c r="BA27" s="26">
        <v>3815.5344645717405</v>
      </c>
      <c r="BB27" s="26">
        <v>3749.9779087958145</v>
      </c>
      <c r="BC27" s="26">
        <v>3676.4898310181238</v>
      </c>
      <c r="BD27" s="26">
        <v>3602.6766109245214</v>
      </c>
      <c r="BE27" s="26">
        <v>3529.556861080503</v>
      </c>
      <c r="BF27" s="26">
        <v>3455.1612945798915</v>
      </c>
      <c r="BG27" s="26">
        <v>3384.4378563830173</v>
      </c>
      <c r="BH27" s="26">
        <v>3315.6157978692509</v>
      </c>
      <c r="BI27" s="26">
        <v>3248.7048477716203</v>
      </c>
      <c r="BJ27" s="26">
        <v>3190.9628568100302</v>
      </c>
      <c r="BK27" s="26">
        <v>3140.4346681909205</v>
      </c>
      <c r="BL27" s="26">
        <v>3095.3635895741995</v>
      </c>
      <c r="BM27" s="26">
        <v>3053.2564184523494</v>
      </c>
      <c r="BN27" s="26">
        <v>3020.6318964693528</v>
      </c>
      <c r="BO27" s="26">
        <v>2987.7965658193943</v>
      </c>
      <c r="BP27" s="26">
        <v>2955.104536402177</v>
      </c>
      <c r="BQ27" s="26">
        <v>2927.2935316984799</v>
      </c>
      <c r="BR27" s="26">
        <v>2898.3496555078696</v>
      </c>
      <c r="BS27" s="26">
        <v>2868.7110402598978</v>
      </c>
      <c r="BT27" s="26">
        <v>2841.5174073088174</v>
      </c>
      <c r="BU27" s="26">
        <v>2816.1416542976995</v>
      </c>
      <c r="BV27" s="534"/>
    </row>
    <row r="28" spans="1:74" s="32" customFormat="1" x14ac:dyDescent="0.4">
      <c r="A28" s="28"/>
      <c r="B28" s="587"/>
      <c r="C28" s="877"/>
      <c r="D28" s="22"/>
      <c r="E28" s="22"/>
      <c r="F28" s="37"/>
      <c r="G28" s="38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</row>
    <row r="29" spans="1:74" s="473" customFormat="1" ht="47.4" customHeight="1" x14ac:dyDescent="0.65">
      <c r="A29" s="694"/>
      <c r="B29" s="695"/>
      <c r="C29" s="878"/>
      <c r="D29" s="471" t="s">
        <v>312</v>
      </c>
      <c r="E29" s="471"/>
      <c r="F29" s="471"/>
      <c r="G29" s="471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472"/>
      <c r="AO29" s="8"/>
      <c r="AP29" s="472"/>
      <c r="AQ29" s="472"/>
      <c r="AR29" s="472"/>
      <c r="AS29" s="472"/>
      <c r="AT29" s="472"/>
      <c r="AU29" s="472"/>
      <c r="AV29" s="472"/>
      <c r="AW29" s="472"/>
      <c r="AX29" s="472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</row>
    <row r="30" spans="1:74" s="475" customFormat="1" ht="37.200000000000003" customHeight="1" x14ac:dyDescent="0.4">
      <c r="A30" s="411"/>
      <c r="B30" s="411"/>
      <c r="C30" s="879"/>
      <c r="D30" s="217" t="s">
        <v>268</v>
      </c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</row>
    <row r="31" spans="1:74" s="12" customFormat="1" ht="24" customHeight="1" x14ac:dyDescent="0.4">
      <c r="A31" s="9"/>
      <c r="B31" s="587" t="s">
        <v>48</v>
      </c>
      <c r="C31" s="874"/>
      <c r="D31" s="10" t="s">
        <v>132</v>
      </c>
      <c r="E31" s="10"/>
      <c r="F31" s="10"/>
      <c r="G31" s="10"/>
      <c r="H31" s="11"/>
      <c r="I31" s="12" t="s">
        <v>48</v>
      </c>
      <c r="J31" s="13"/>
      <c r="K31" s="14"/>
      <c r="L31" s="15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</row>
    <row r="32" spans="1:74" ht="16.350000000000001" customHeight="1" x14ac:dyDescent="0.4">
      <c r="A32" s="40" t="s">
        <v>50</v>
      </c>
      <c r="B32" s="13" t="s">
        <v>48</v>
      </c>
      <c r="C32" s="876" t="s">
        <v>48</v>
      </c>
      <c r="D32" s="18" t="s">
        <v>5</v>
      </c>
      <c r="E32" s="17" t="s">
        <v>141</v>
      </c>
      <c r="F32" s="18"/>
      <c r="G32" s="19" t="str">
        <f>$G$5</f>
        <v>Þús. tonn CO₂-íg. | kt CO₂e</v>
      </c>
      <c r="H32" s="20">
        <v>760.43743715697804</v>
      </c>
      <c r="I32" s="20">
        <v>738.54790545981575</v>
      </c>
      <c r="J32" s="20">
        <v>817.72261535831558</v>
      </c>
      <c r="K32" s="20">
        <v>875.35407857239727</v>
      </c>
      <c r="L32" s="20">
        <v>858.59988349043726</v>
      </c>
      <c r="M32" s="20">
        <v>921.58739468062106</v>
      </c>
      <c r="N32" s="20">
        <v>941.8355393211059</v>
      </c>
      <c r="O32" s="20">
        <v>928.43528249451151</v>
      </c>
      <c r="P32" s="20">
        <v>913.7304185060168</v>
      </c>
      <c r="Q32" s="20">
        <v>896.73666811718942</v>
      </c>
      <c r="R32" s="20">
        <v>891.62636675738338</v>
      </c>
      <c r="S32" s="20">
        <v>735.43512282644895</v>
      </c>
      <c r="T32" s="20">
        <v>833.44738299320807</v>
      </c>
      <c r="U32" s="20">
        <v>800.59763840041353</v>
      </c>
      <c r="V32" s="20">
        <v>822.10422373737845</v>
      </c>
      <c r="W32" s="20">
        <v>742.27579695757936</v>
      </c>
      <c r="X32" s="20">
        <v>676.16624793131371</v>
      </c>
      <c r="Y32" s="20">
        <v>768.90031104164586</v>
      </c>
      <c r="Z32" s="20">
        <v>706.67813037021858</v>
      </c>
      <c r="AA32" s="20">
        <v>762.70393720745039</v>
      </c>
      <c r="AB32" s="20">
        <v>726.56824505484042</v>
      </c>
      <c r="AC32" s="20">
        <v>657.20260984912954</v>
      </c>
      <c r="AD32" s="20">
        <v>651.37378056662806</v>
      </c>
      <c r="AE32" s="20">
        <v>614.72353826059737</v>
      </c>
      <c r="AF32" s="20">
        <v>606.24731041801465</v>
      </c>
      <c r="AG32" s="20">
        <v>621.21740588116916</v>
      </c>
      <c r="AH32" s="20">
        <v>518.76690503112491</v>
      </c>
      <c r="AI32" s="20">
        <v>530.38142924834813</v>
      </c>
      <c r="AJ32" s="20">
        <v>546.90019133575004</v>
      </c>
      <c r="AK32" s="20">
        <v>518.36261174209733</v>
      </c>
      <c r="AL32" s="20">
        <v>509.49421478812258</v>
      </c>
      <c r="AM32" s="20">
        <v>569.42147138918847</v>
      </c>
      <c r="AN32" s="20">
        <v>480.50043943615663</v>
      </c>
      <c r="AO32" s="20">
        <v>485.3352147538011</v>
      </c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</row>
    <row r="33" spans="1:73" ht="16.350000000000001" customHeight="1" x14ac:dyDescent="0.4">
      <c r="A33" s="40" t="s">
        <v>51</v>
      </c>
      <c r="B33" s="41" t="s">
        <v>48</v>
      </c>
      <c r="C33" s="876"/>
      <c r="D33" s="18" t="s">
        <v>6</v>
      </c>
      <c r="E33" s="17" t="s">
        <v>162</v>
      </c>
      <c r="F33" s="18"/>
      <c r="G33" s="19" t="str">
        <f t="shared" ref="G33:G40" si="5">$G$5</f>
        <v>Þús. tonn CO₂-íg. | kt CO₂e</v>
      </c>
      <c r="H33" s="20">
        <v>530.7009231362897</v>
      </c>
      <c r="I33" s="20">
        <v>549.17187398165254</v>
      </c>
      <c r="J33" s="20">
        <v>563.626051363991</v>
      </c>
      <c r="K33" s="20">
        <v>560.43953147724108</v>
      </c>
      <c r="L33" s="20">
        <v>568.39890359988328</v>
      </c>
      <c r="M33" s="20">
        <v>558.16030073013405</v>
      </c>
      <c r="N33" s="20">
        <v>538.78089172673845</v>
      </c>
      <c r="O33" s="20">
        <v>570.04492803345556</v>
      </c>
      <c r="P33" s="20">
        <v>578.62328150873111</v>
      </c>
      <c r="Q33" s="20">
        <v>604.18995374653491</v>
      </c>
      <c r="R33" s="20">
        <v>615.73403505372619</v>
      </c>
      <c r="S33" s="20">
        <v>622.28592329183994</v>
      </c>
      <c r="T33" s="20">
        <v>631.124057560339</v>
      </c>
      <c r="U33" s="20">
        <v>709.90818094417125</v>
      </c>
      <c r="V33" s="20">
        <v>746.64880758060849</v>
      </c>
      <c r="W33" s="20">
        <v>774.98717675893204</v>
      </c>
      <c r="X33" s="20">
        <v>883.45643465810895</v>
      </c>
      <c r="Y33" s="20">
        <v>914.96673008540438</v>
      </c>
      <c r="Z33" s="20">
        <v>861.23256083911201</v>
      </c>
      <c r="AA33" s="20">
        <v>862.03000676944737</v>
      </c>
      <c r="AB33" s="20">
        <v>814.50613831283817</v>
      </c>
      <c r="AC33" s="20">
        <v>796.11839555550409</v>
      </c>
      <c r="AD33" s="20">
        <v>790.6110668506775</v>
      </c>
      <c r="AE33" s="20">
        <v>805.08699020156052</v>
      </c>
      <c r="AF33" s="20">
        <v>804.21870801816067</v>
      </c>
      <c r="AG33" s="20">
        <v>826.77387826647612</v>
      </c>
      <c r="AH33" s="20">
        <v>901.82935475513204</v>
      </c>
      <c r="AI33" s="20">
        <v>951.38401673442957</v>
      </c>
      <c r="AJ33" s="20">
        <v>976.87494552460259</v>
      </c>
      <c r="AK33" s="20">
        <v>956.41207127039218</v>
      </c>
      <c r="AL33" s="20">
        <v>830.28702289015064</v>
      </c>
      <c r="AM33" s="20">
        <v>859.18959264190892</v>
      </c>
      <c r="AN33" s="20">
        <v>926.01224577878793</v>
      </c>
      <c r="AO33" s="20">
        <v>921.28481276391403</v>
      </c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</row>
    <row r="34" spans="1:73" ht="16.350000000000001" customHeight="1" x14ac:dyDescent="0.4">
      <c r="A34" s="40" t="s">
        <v>55</v>
      </c>
      <c r="B34" s="41" t="s">
        <v>48</v>
      </c>
      <c r="C34" s="876"/>
      <c r="D34" s="18" t="s">
        <v>10</v>
      </c>
      <c r="E34" s="17" t="s">
        <v>144</v>
      </c>
      <c r="F34" s="18"/>
      <c r="G34" s="19" t="str">
        <f t="shared" si="5"/>
        <v>Þús. tonn CO₂-íg. | kt CO₂e</v>
      </c>
      <c r="H34" s="20">
        <v>61.574334357545837</v>
      </c>
      <c r="I34" s="20">
        <v>70.154014848439829</v>
      </c>
      <c r="J34" s="20">
        <v>67.791788574964158</v>
      </c>
      <c r="K34" s="20">
        <v>85.572844383378467</v>
      </c>
      <c r="L34" s="20">
        <v>70.319060800123538</v>
      </c>
      <c r="M34" s="20">
        <v>82.457990170658434</v>
      </c>
      <c r="N34" s="20">
        <v>81.53239883625325</v>
      </c>
      <c r="O34" s="20">
        <v>67.138591404165552</v>
      </c>
      <c r="P34" s="20">
        <v>84.222237993796114</v>
      </c>
      <c r="Q34" s="20">
        <v>112.15179494287861</v>
      </c>
      <c r="R34" s="20">
        <v>154.16614156765178</v>
      </c>
      <c r="S34" s="20">
        <v>144.88875098397415</v>
      </c>
      <c r="T34" s="20">
        <v>148.51789217619518</v>
      </c>
      <c r="U34" s="20">
        <v>137.42801253995231</v>
      </c>
      <c r="V34" s="20">
        <v>124.04475425748892</v>
      </c>
      <c r="W34" s="20">
        <v>119.43739330616143</v>
      </c>
      <c r="X34" s="20">
        <v>129.4591322935857</v>
      </c>
      <c r="Y34" s="20">
        <v>150.1365476380019</v>
      </c>
      <c r="Z34" s="20">
        <v>188.79046841169912</v>
      </c>
      <c r="AA34" s="20">
        <v>172.68275584137766</v>
      </c>
      <c r="AB34" s="20">
        <v>194.76400000000001</v>
      </c>
      <c r="AC34" s="20">
        <v>183.428</v>
      </c>
      <c r="AD34" s="20">
        <v>175.14867999999998</v>
      </c>
      <c r="AE34" s="20">
        <v>177.02600000000001</v>
      </c>
      <c r="AF34" s="20">
        <v>187.44652000000002</v>
      </c>
      <c r="AG34" s="20">
        <v>167.55332000000001</v>
      </c>
      <c r="AH34" s="20">
        <v>152.1463984264463</v>
      </c>
      <c r="AI34" s="20">
        <v>149.39019999999999</v>
      </c>
      <c r="AJ34" s="20">
        <v>159.285</v>
      </c>
      <c r="AK34" s="20">
        <v>166.61846041329147</v>
      </c>
      <c r="AL34" s="20">
        <v>179.18884</v>
      </c>
      <c r="AM34" s="20">
        <v>166.39276267328282</v>
      </c>
      <c r="AN34" s="20">
        <v>178.14378461355247</v>
      </c>
      <c r="AO34" s="20">
        <v>176.69460000000001</v>
      </c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</row>
    <row r="35" spans="1:73" ht="16.350000000000001" customHeight="1" x14ac:dyDescent="0.4">
      <c r="A35" s="40" t="s">
        <v>58</v>
      </c>
      <c r="B35" s="41" t="s">
        <v>48</v>
      </c>
      <c r="C35" s="876"/>
      <c r="D35" s="18" t="s">
        <v>15</v>
      </c>
      <c r="E35" s="17" t="s">
        <v>160</v>
      </c>
      <c r="F35" s="18"/>
      <c r="G35" s="19" t="str">
        <f t="shared" si="5"/>
        <v>Þús. tonn CO₂-íg. | kt CO₂e</v>
      </c>
      <c r="H35" s="20">
        <v>584.02647277080598</v>
      </c>
      <c r="I35" s="20">
        <v>511.273947602943</v>
      </c>
      <c r="J35" s="20">
        <v>301.38514547007009</v>
      </c>
      <c r="K35" s="20">
        <v>220.97402310838271</v>
      </c>
      <c r="L35" s="20">
        <v>198.23658153612337</v>
      </c>
      <c r="M35" s="20">
        <v>216.34383922975644</v>
      </c>
      <c r="N35" s="20">
        <v>186.93379884741088</v>
      </c>
      <c r="O35" s="20">
        <v>280.12409822292682</v>
      </c>
      <c r="P35" s="20">
        <v>462.00564836059743</v>
      </c>
      <c r="Q35" s="20">
        <v>537.93035391162721</v>
      </c>
      <c r="R35" s="20">
        <v>487.74535268246626</v>
      </c>
      <c r="S35" s="20">
        <v>479.60292131211997</v>
      </c>
      <c r="T35" s="20">
        <v>478.11541899358679</v>
      </c>
      <c r="U35" s="20">
        <v>473.56894969857348</v>
      </c>
      <c r="V35" s="20">
        <v>456.78557352619629</v>
      </c>
      <c r="W35" s="20">
        <v>444.80851616708713</v>
      </c>
      <c r="X35" s="20">
        <v>869.57185988485026</v>
      </c>
      <c r="Y35" s="20">
        <v>990.98126629758121</v>
      </c>
      <c r="Z35" s="20">
        <v>1556.7584922170536</v>
      </c>
      <c r="AA35" s="20">
        <v>1393.4018646112659</v>
      </c>
      <c r="AB35" s="20">
        <v>1391.9209450624717</v>
      </c>
      <c r="AC35" s="20">
        <v>1281.3105455922127</v>
      </c>
      <c r="AD35" s="20">
        <v>1328.7342410906138</v>
      </c>
      <c r="AE35" s="20">
        <v>1353.4714335748733</v>
      </c>
      <c r="AF35" s="20">
        <v>1368.5549133196287</v>
      </c>
      <c r="AG35" s="20">
        <v>1392.8009611325194</v>
      </c>
      <c r="AH35" s="20">
        <v>1354.0817500285532</v>
      </c>
      <c r="AI35" s="20">
        <v>1385.559079923195</v>
      </c>
      <c r="AJ35" s="20">
        <v>1382.5326490562106</v>
      </c>
      <c r="AK35" s="20">
        <v>1348.3578754895577</v>
      </c>
      <c r="AL35" s="20">
        <v>1328.8493581323712</v>
      </c>
      <c r="AM35" s="20">
        <v>1345.5222697586937</v>
      </c>
      <c r="AN35" s="20">
        <v>1354.2007303406649</v>
      </c>
      <c r="AO35" s="20">
        <v>1402.6496416686878</v>
      </c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</row>
    <row r="36" spans="1:73" ht="16.350000000000001" customHeight="1" x14ac:dyDescent="0.4">
      <c r="A36" s="40" t="s">
        <v>249</v>
      </c>
      <c r="B36" s="41" t="s">
        <v>48</v>
      </c>
      <c r="C36" s="876"/>
      <c r="D36" s="18" t="s">
        <v>39</v>
      </c>
      <c r="E36" s="17" t="s">
        <v>161</v>
      </c>
      <c r="F36" s="18" t="s">
        <v>48</v>
      </c>
      <c r="G36" s="19" t="str">
        <f t="shared" si="5"/>
        <v>Þús. tonn CO₂-íg. | kt CO₂e</v>
      </c>
      <c r="H36" s="20">
        <v>210.55472170666667</v>
      </c>
      <c r="I36" s="20">
        <v>176.80528261706669</v>
      </c>
      <c r="J36" s="20">
        <v>188.28332888506671</v>
      </c>
      <c r="K36" s="20">
        <v>238.53559058533338</v>
      </c>
      <c r="L36" s="20">
        <v>232.49217533253338</v>
      </c>
      <c r="M36" s="20">
        <v>245.96401927226665</v>
      </c>
      <c r="N36" s="20">
        <v>235.22782835253332</v>
      </c>
      <c r="O36" s="20">
        <v>257.17700316373333</v>
      </c>
      <c r="P36" s="20">
        <v>198.58720348560001</v>
      </c>
      <c r="Q36" s="20">
        <v>257.83106455839999</v>
      </c>
      <c r="R36" s="20">
        <v>365.65036656475536</v>
      </c>
      <c r="S36" s="20">
        <v>386.08921316544843</v>
      </c>
      <c r="T36" s="20">
        <v>403.9326403148857</v>
      </c>
      <c r="U36" s="20">
        <v>402.47385277209037</v>
      </c>
      <c r="V36" s="20">
        <v>401.96736076842336</v>
      </c>
      <c r="W36" s="20">
        <v>379.94289400640002</v>
      </c>
      <c r="X36" s="20">
        <v>381.71962690880008</v>
      </c>
      <c r="Y36" s="20">
        <v>401.35289110400004</v>
      </c>
      <c r="Z36" s="20">
        <v>351.97302632799995</v>
      </c>
      <c r="AA36" s="20">
        <v>353.3588710624</v>
      </c>
      <c r="AB36" s="20">
        <v>372.56202565120009</v>
      </c>
      <c r="AC36" s="20">
        <v>380.41566972484713</v>
      </c>
      <c r="AD36" s="20">
        <v>413.43718523066929</v>
      </c>
      <c r="AE36" s="20">
        <v>409.5077919157888</v>
      </c>
      <c r="AF36" s="20">
        <v>371.44549117182407</v>
      </c>
      <c r="AG36" s="20">
        <v>404.22007331306247</v>
      </c>
      <c r="AH36" s="20">
        <v>408.51819724381278</v>
      </c>
      <c r="AI36" s="20">
        <v>431.82186025965422</v>
      </c>
      <c r="AJ36" s="20">
        <v>455.77922710046619</v>
      </c>
      <c r="AK36" s="20">
        <v>432.40627007368806</v>
      </c>
      <c r="AL36" s="20">
        <v>418.71234892799322</v>
      </c>
      <c r="AM36" s="20">
        <v>476.02459170932525</v>
      </c>
      <c r="AN36" s="20">
        <v>517.72039053568767</v>
      </c>
      <c r="AO36" s="20">
        <v>408.20430474231654</v>
      </c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</row>
    <row r="37" spans="1:73" ht="16.350000000000001" customHeight="1" x14ac:dyDescent="0.4">
      <c r="A37" s="40" t="s">
        <v>44</v>
      </c>
      <c r="B37" s="41" t="s">
        <v>48</v>
      </c>
      <c r="C37" s="876"/>
      <c r="D37" s="18" t="s">
        <v>2</v>
      </c>
      <c r="E37" s="17" t="s">
        <v>130</v>
      </c>
      <c r="F37" s="18" t="s">
        <v>48</v>
      </c>
      <c r="G37" s="19" t="str">
        <f t="shared" si="5"/>
        <v>Þús. tonn CO₂-íg. | kt CO₂e</v>
      </c>
      <c r="H37" s="20">
        <v>757.01585597929704</v>
      </c>
      <c r="I37" s="20">
        <v>745.32412488321768</v>
      </c>
      <c r="J37" s="20">
        <v>732.06518655476157</v>
      </c>
      <c r="K37" s="20">
        <v>735.01201357859429</v>
      </c>
      <c r="L37" s="20">
        <v>743.07668080629799</v>
      </c>
      <c r="M37" s="20">
        <v>725.51172640303389</v>
      </c>
      <c r="N37" s="20">
        <v>740.13361763133912</v>
      </c>
      <c r="O37" s="20">
        <v>733.5318060853233</v>
      </c>
      <c r="P37" s="20">
        <v>749.70995173050585</v>
      </c>
      <c r="Q37" s="20">
        <v>747.98546023390804</v>
      </c>
      <c r="R37" s="20">
        <v>732.41712271813776</v>
      </c>
      <c r="S37" s="20">
        <v>733.87437378612185</v>
      </c>
      <c r="T37" s="20">
        <v>718.06157387908718</v>
      </c>
      <c r="U37" s="20">
        <v>711.19206726238258</v>
      </c>
      <c r="V37" s="20">
        <v>707.56296722124239</v>
      </c>
      <c r="W37" s="20">
        <v>710.90815527507107</v>
      </c>
      <c r="X37" s="20">
        <v>737.97582815741112</v>
      </c>
      <c r="Y37" s="20">
        <v>754.88636771604047</v>
      </c>
      <c r="Z37" s="20">
        <v>770.58006780324058</v>
      </c>
      <c r="AA37" s="20">
        <v>759.48973045067783</v>
      </c>
      <c r="AB37" s="20">
        <v>748.53554241354198</v>
      </c>
      <c r="AC37" s="20">
        <v>745.94429514068338</v>
      </c>
      <c r="AD37" s="20">
        <v>738.48503273201982</v>
      </c>
      <c r="AE37" s="20">
        <v>729.74906171735381</v>
      </c>
      <c r="AF37" s="20">
        <v>770.64474339299147</v>
      </c>
      <c r="AG37" s="20">
        <v>761.54586799882952</v>
      </c>
      <c r="AH37" s="20">
        <v>760.54084337067513</v>
      </c>
      <c r="AI37" s="20">
        <v>762.91893940085151</v>
      </c>
      <c r="AJ37" s="20">
        <v>741.54943586055447</v>
      </c>
      <c r="AK37" s="20">
        <v>725.68294266886073</v>
      </c>
      <c r="AL37" s="20">
        <v>723.26851971440976</v>
      </c>
      <c r="AM37" s="20">
        <v>726.35941946372918</v>
      </c>
      <c r="AN37" s="20">
        <v>711.97157904366759</v>
      </c>
      <c r="AO37" s="20">
        <v>692.38040246203309</v>
      </c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</row>
    <row r="38" spans="1:73" ht="16.350000000000001" customHeight="1" x14ac:dyDescent="0.4">
      <c r="A38" s="40" t="s">
        <v>46</v>
      </c>
      <c r="B38" s="41" t="s">
        <v>48</v>
      </c>
      <c r="C38" s="876"/>
      <c r="D38" s="18" t="s">
        <v>1</v>
      </c>
      <c r="E38" s="17" t="s">
        <v>131</v>
      </c>
      <c r="F38" s="18"/>
      <c r="G38" s="19" t="str">
        <f t="shared" si="5"/>
        <v>Þús. tonn CO₂-íg. | kt CO₂e</v>
      </c>
      <c r="H38" s="20">
        <v>207.48113534917758</v>
      </c>
      <c r="I38" s="20">
        <v>212.03186178888896</v>
      </c>
      <c r="J38" s="20">
        <v>225.58702102180382</v>
      </c>
      <c r="K38" s="20">
        <v>236.40774938066681</v>
      </c>
      <c r="L38" s="20">
        <v>244.83071881712891</v>
      </c>
      <c r="M38" s="20">
        <v>255.41947994235574</v>
      </c>
      <c r="N38" s="20">
        <v>264.77085314091136</v>
      </c>
      <c r="O38" s="20">
        <v>272.26856425711782</v>
      </c>
      <c r="P38" s="20">
        <v>275.0555897730635</v>
      </c>
      <c r="Q38" s="20">
        <v>283.13384361127055</v>
      </c>
      <c r="R38" s="20">
        <v>292.50690649920642</v>
      </c>
      <c r="S38" s="20">
        <v>301.98699890531498</v>
      </c>
      <c r="T38" s="20">
        <v>306.63764321140201</v>
      </c>
      <c r="U38" s="20">
        <v>307.81599942507393</v>
      </c>
      <c r="V38" s="20">
        <v>316.82840962116035</v>
      </c>
      <c r="W38" s="20">
        <v>309.4550863499295</v>
      </c>
      <c r="X38" s="20">
        <v>333.07583774570196</v>
      </c>
      <c r="Y38" s="20">
        <v>336.59809645653598</v>
      </c>
      <c r="Z38" s="20">
        <v>319.07552636085347</v>
      </c>
      <c r="AA38" s="20">
        <v>309.20836584471436</v>
      </c>
      <c r="AB38" s="20">
        <v>305.67596243778644</v>
      </c>
      <c r="AC38" s="20">
        <v>286.33380167681753</v>
      </c>
      <c r="AD38" s="20">
        <v>266.02689980767514</v>
      </c>
      <c r="AE38" s="20">
        <v>265.34308724396942</v>
      </c>
      <c r="AF38" s="20">
        <v>265.43226219787164</v>
      </c>
      <c r="AG38" s="20">
        <v>264.35718550776443</v>
      </c>
      <c r="AH38" s="20">
        <v>260.49570988862047</v>
      </c>
      <c r="AI38" s="20">
        <v>257.99818993673932</v>
      </c>
      <c r="AJ38" s="20">
        <v>256.58386722176402</v>
      </c>
      <c r="AK38" s="20">
        <v>230.54539718147191</v>
      </c>
      <c r="AL38" s="20">
        <v>259.36076344304627</v>
      </c>
      <c r="AM38" s="20">
        <v>256.69476979530492</v>
      </c>
      <c r="AN38" s="20">
        <v>246.53374573465359</v>
      </c>
      <c r="AO38" s="20">
        <v>233.17458725375354</v>
      </c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</row>
    <row r="39" spans="1:73" ht="16.350000000000001" customHeight="1" x14ac:dyDescent="0.4">
      <c r="A39" s="5" t="s">
        <v>99</v>
      </c>
      <c r="B39" s="41" t="s">
        <v>48</v>
      </c>
      <c r="D39" s="43" t="s">
        <v>24</v>
      </c>
      <c r="E39" s="17" t="s">
        <v>196</v>
      </c>
      <c r="F39" s="43"/>
      <c r="G39" s="19" t="str">
        <f t="shared" si="5"/>
        <v>Þús. tonn CO₂-íg. | kt CO₂e</v>
      </c>
      <c r="H39" s="44">
        <f t="shared" ref="H39" si="6">H$40-SUM(H32:H38)</f>
        <v>595.55755529038697</v>
      </c>
      <c r="I39" s="44">
        <f t="shared" ref="I39:AO39" si="7">I$40-SUM(I32:I38)</f>
        <v>500.08684800295941</v>
      </c>
      <c r="J39" s="44">
        <f t="shared" si="7"/>
        <v>544.99433821649654</v>
      </c>
      <c r="K39" s="44">
        <f t="shared" si="7"/>
        <v>574.28603466052664</v>
      </c>
      <c r="L39" s="44">
        <f t="shared" si="7"/>
        <v>545.24917789859228</v>
      </c>
      <c r="M39" s="44">
        <f t="shared" si="7"/>
        <v>585.71293313512251</v>
      </c>
      <c r="N39" s="44">
        <f t="shared" si="7"/>
        <v>658.4634815235263</v>
      </c>
      <c r="O39" s="44">
        <f t="shared" si="7"/>
        <v>698.61132485827011</v>
      </c>
      <c r="P39" s="44">
        <f t="shared" si="7"/>
        <v>694.16949737705454</v>
      </c>
      <c r="Q39" s="44">
        <f t="shared" si="7"/>
        <v>732.7384173030282</v>
      </c>
      <c r="R39" s="44">
        <f t="shared" si="7"/>
        <v>661.63364539384156</v>
      </c>
      <c r="S39" s="44">
        <f t="shared" si="7"/>
        <v>696.14163316704116</v>
      </c>
      <c r="T39" s="44">
        <f t="shared" si="7"/>
        <v>667.16668466987221</v>
      </c>
      <c r="U39" s="44">
        <f t="shared" si="7"/>
        <v>615.07334346418475</v>
      </c>
      <c r="V39" s="44">
        <f t="shared" si="7"/>
        <v>694.38052096314595</v>
      </c>
      <c r="W39" s="44">
        <f t="shared" si="7"/>
        <v>647.03945905272803</v>
      </c>
      <c r="X39" s="44">
        <f t="shared" si="7"/>
        <v>675.2983177011015</v>
      </c>
      <c r="Y39" s="44">
        <f t="shared" si="7"/>
        <v>674.74140810360586</v>
      </c>
      <c r="Z39" s="44">
        <f t="shared" si="7"/>
        <v>618.96848122324991</v>
      </c>
      <c r="AA39" s="44">
        <f t="shared" si="7"/>
        <v>458.54632508158375</v>
      </c>
      <c r="AB39" s="44">
        <f t="shared" si="7"/>
        <v>421.54296970002088</v>
      </c>
      <c r="AC39" s="44">
        <f t="shared" si="7"/>
        <v>432.02462075584481</v>
      </c>
      <c r="AD39" s="44">
        <f t="shared" si="7"/>
        <v>390.20912131531168</v>
      </c>
      <c r="AE39" s="44">
        <f t="shared" si="7"/>
        <v>402.69638991738702</v>
      </c>
      <c r="AF39" s="44">
        <f t="shared" si="7"/>
        <v>387.64398766911745</v>
      </c>
      <c r="AG39" s="44">
        <f t="shared" si="7"/>
        <v>406.36814327705906</v>
      </c>
      <c r="AH39" s="44">
        <f t="shared" si="7"/>
        <v>440.80249301849108</v>
      </c>
      <c r="AI39" s="44">
        <f t="shared" si="7"/>
        <v>415.13099891668935</v>
      </c>
      <c r="AJ39" s="44">
        <f t="shared" si="7"/>
        <v>424.28007995030657</v>
      </c>
      <c r="AK39" s="44">
        <f t="shared" si="7"/>
        <v>418.17344908737505</v>
      </c>
      <c r="AL39" s="44">
        <f t="shared" si="7"/>
        <v>355.95119447922752</v>
      </c>
      <c r="AM39" s="44">
        <f t="shared" si="7"/>
        <v>329.55612834748808</v>
      </c>
      <c r="AN39" s="44">
        <f t="shared" si="7"/>
        <v>366.63372519821041</v>
      </c>
      <c r="AO39" s="44">
        <f t="shared" si="7"/>
        <v>326.32310713235347</v>
      </c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</row>
    <row r="40" spans="1:73" ht="16.350000000000001" customHeight="1" x14ac:dyDescent="0.4">
      <c r="A40" s="5" t="s">
        <v>49</v>
      </c>
      <c r="B40" s="41" t="s">
        <v>48</v>
      </c>
      <c r="C40" s="881"/>
      <c r="D40" s="46" t="s">
        <v>140</v>
      </c>
      <c r="E40" s="45"/>
      <c r="F40" s="46"/>
      <c r="G40" s="25" t="str">
        <f t="shared" si="5"/>
        <v>Þús. tonn CO₂-íg. | kt CO₂e</v>
      </c>
      <c r="H40" s="26">
        <v>3707.3484357471484</v>
      </c>
      <c r="I40" s="26">
        <v>3503.3958591849837</v>
      </c>
      <c r="J40" s="26">
        <v>3441.4554754454693</v>
      </c>
      <c r="K40" s="26">
        <v>3526.5818657465206</v>
      </c>
      <c r="L40" s="26">
        <v>3461.20318228112</v>
      </c>
      <c r="M40" s="26">
        <v>3591.1576835639489</v>
      </c>
      <c r="N40" s="26">
        <v>3647.6784093798183</v>
      </c>
      <c r="O40" s="26">
        <v>3807.331598519504</v>
      </c>
      <c r="P40" s="26">
        <v>3956.1038287353658</v>
      </c>
      <c r="Q40" s="26">
        <v>4172.6975564248369</v>
      </c>
      <c r="R40" s="26">
        <v>4201.4799372371681</v>
      </c>
      <c r="S40" s="26">
        <v>4100.3049374383099</v>
      </c>
      <c r="T40" s="26">
        <v>4187.0032937985761</v>
      </c>
      <c r="U40" s="26">
        <v>4158.0580445068426</v>
      </c>
      <c r="V40" s="26">
        <v>4270.3226176756443</v>
      </c>
      <c r="W40" s="26">
        <v>4128.8544778738878</v>
      </c>
      <c r="X40" s="26">
        <v>4686.7232852808729</v>
      </c>
      <c r="Y40" s="26">
        <v>4992.5636184428158</v>
      </c>
      <c r="Z40" s="26">
        <v>5374.0567535534265</v>
      </c>
      <c r="AA40" s="26">
        <v>5071.4218568689175</v>
      </c>
      <c r="AB40" s="26">
        <v>4976.0758286327</v>
      </c>
      <c r="AC40" s="26">
        <v>4762.7779382950393</v>
      </c>
      <c r="AD40" s="26">
        <v>4754.0260075935958</v>
      </c>
      <c r="AE40" s="26">
        <v>4757.6042928315301</v>
      </c>
      <c r="AF40" s="26">
        <v>4761.6339361876089</v>
      </c>
      <c r="AG40" s="26">
        <v>4844.8368353768801</v>
      </c>
      <c r="AH40" s="26">
        <v>4797.1816517628558</v>
      </c>
      <c r="AI40" s="26">
        <v>4884.5847144199079</v>
      </c>
      <c r="AJ40" s="26">
        <v>4943.785396049655</v>
      </c>
      <c r="AK40" s="26">
        <v>4796.559077926735</v>
      </c>
      <c r="AL40" s="26">
        <v>4605.1122623753208</v>
      </c>
      <c r="AM40" s="26">
        <v>4729.1610057789212</v>
      </c>
      <c r="AN40" s="26">
        <v>4781.7166406813813</v>
      </c>
      <c r="AO40" s="26">
        <v>4646.0466707768592</v>
      </c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</row>
    <row r="41" spans="1:73" s="700" customFormat="1" ht="16.350000000000001" hidden="1" customHeight="1" x14ac:dyDescent="0.4">
      <c r="A41" s="704" t="s">
        <v>439</v>
      </c>
      <c r="B41" s="196"/>
      <c r="C41" s="882"/>
      <c r="D41" s="196" t="s">
        <v>438</v>
      </c>
      <c r="E41" s="516"/>
      <c r="F41" s="196"/>
      <c r="G41" s="701"/>
      <c r="H41" s="702">
        <f>H40-H35-H32-H33-H37</f>
        <v>1075.167746703778</v>
      </c>
      <c r="I41" s="702">
        <f t="shared" ref="I41:AO41" si="8">I40-I35-I32-I33-I37</f>
        <v>959.0780072573549</v>
      </c>
      <c r="J41" s="702">
        <f t="shared" si="8"/>
        <v>1026.6564766983311</v>
      </c>
      <c r="K41" s="702">
        <f t="shared" si="8"/>
        <v>1134.8022190099055</v>
      </c>
      <c r="L41" s="702">
        <f t="shared" si="8"/>
        <v>1092.8911328483782</v>
      </c>
      <c r="M41" s="702">
        <f t="shared" si="8"/>
        <v>1169.5544225204033</v>
      </c>
      <c r="N41" s="702">
        <f t="shared" si="8"/>
        <v>1239.994561853224</v>
      </c>
      <c r="O41" s="702">
        <f t="shared" si="8"/>
        <v>1295.195483683287</v>
      </c>
      <c r="P41" s="702">
        <f t="shared" si="8"/>
        <v>1252.0345286295146</v>
      </c>
      <c r="Q41" s="702">
        <f t="shared" si="8"/>
        <v>1385.8551204155776</v>
      </c>
      <c r="R41" s="702">
        <f t="shared" si="8"/>
        <v>1473.9570600254547</v>
      </c>
      <c r="S41" s="702">
        <f t="shared" si="8"/>
        <v>1529.106596221779</v>
      </c>
      <c r="T41" s="702">
        <f t="shared" si="8"/>
        <v>1526.2548603723549</v>
      </c>
      <c r="U41" s="702">
        <f t="shared" si="8"/>
        <v>1462.791208201302</v>
      </c>
      <c r="V41" s="702">
        <f t="shared" si="8"/>
        <v>1537.2210456102187</v>
      </c>
      <c r="W41" s="702">
        <f t="shared" si="8"/>
        <v>1455.8748327152182</v>
      </c>
      <c r="X41" s="702">
        <f t="shared" si="8"/>
        <v>1519.5529146491892</v>
      </c>
      <c r="Y41" s="702">
        <f t="shared" si="8"/>
        <v>1562.8289433021439</v>
      </c>
      <c r="Z41" s="702">
        <f t="shared" si="8"/>
        <v>1478.8075023238016</v>
      </c>
      <c r="AA41" s="702">
        <f t="shared" si="8"/>
        <v>1293.7963178300758</v>
      </c>
      <c r="AB41" s="702">
        <f t="shared" si="8"/>
        <v>1294.5449577890076</v>
      </c>
      <c r="AC41" s="702">
        <f t="shared" si="8"/>
        <v>1282.2020921575095</v>
      </c>
      <c r="AD41" s="702">
        <f t="shared" si="8"/>
        <v>1244.8218863536565</v>
      </c>
      <c r="AE41" s="702">
        <f t="shared" si="8"/>
        <v>1254.5732690771451</v>
      </c>
      <c r="AF41" s="702">
        <f t="shared" si="8"/>
        <v>1211.9682610388131</v>
      </c>
      <c r="AG41" s="702">
        <f t="shared" si="8"/>
        <v>1242.4987220978855</v>
      </c>
      <c r="AH41" s="702">
        <f t="shared" si="8"/>
        <v>1261.9627985773704</v>
      </c>
      <c r="AI41" s="702">
        <f t="shared" si="8"/>
        <v>1254.3412491130837</v>
      </c>
      <c r="AJ41" s="702">
        <f t="shared" si="8"/>
        <v>1295.9281742725373</v>
      </c>
      <c r="AK41" s="702">
        <f t="shared" si="8"/>
        <v>1247.743576755827</v>
      </c>
      <c r="AL41" s="702">
        <f t="shared" si="8"/>
        <v>1213.2131468502671</v>
      </c>
      <c r="AM41" s="702">
        <f t="shared" si="8"/>
        <v>1228.6682525254012</v>
      </c>
      <c r="AN41" s="702">
        <f t="shared" si="8"/>
        <v>1309.0316460821041</v>
      </c>
      <c r="AO41" s="702">
        <f t="shared" si="8"/>
        <v>1144.3965991284231</v>
      </c>
      <c r="AP41" s="703"/>
      <c r="AQ41" s="703"/>
      <c r="AR41" s="703"/>
      <c r="AS41" s="703"/>
      <c r="AT41" s="703"/>
      <c r="AU41" s="703"/>
      <c r="AV41" s="703"/>
      <c r="AW41" s="703"/>
      <c r="AX41" s="703"/>
      <c r="AY41" s="703"/>
      <c r="AZ41" s="703"/>
      <c r="BA41" s="703"/>
      <c r="BB41" s="703"/>
      <c r="BC41" s="703"/>
      <c r="BD41" s="703"/>
      <c r="BE41" s="703"/>
      <c r="BF41" s="703"/>
      <c r="BG41" s="703"/>
      <c r="BH41" s="703"/>
      <c r="BI41" s="703"/>
      <c r="BJ41" s="703"/>
      <c r="BK41" s="703"/>
      <c r="BL41" s="703"/>
      <c r="BM41" s="703"/>
      <c r="BN41" s="703"/>
      <c r="BO41" s="703"/>
      <c r="BP41" s="703"/>
      <c r="BQ41" s="703"/>
      <c r="BR41" s="703"/>
      <c r="BS41" s="703"/>
      <c r="BT41" s="703"/>
      <c r="BU41" s="703"/>
    </row>
    <row r="42" spans="1:73" ht="16.350000000000001" customHeight="1" x14ac:dyDescent="0.4">
      <c r="C42" s="876"/>
      <c r="D42" s="37"/>
      <c r="E42" s="49"/>
      <c r="F42" s="37"/>
      <c r="G42" s="38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48"/>
      <c r="AQ42" s="48"/>
      <c r="AR42" s="48"/>
      <c r="AS42" s="50"/>
      <c r="AT42" s="50"/>
      <c r="AU42" s="50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</row>
    <row r="43" spans="1:73" s="30" customFormat="1" ht="36" customHeight="1" x14ac:dyDescent="0.4">
      <c r="A43" s="28"/>
      <c r="B43" s="587" t="s">
        <v>48</v>
      </c>
      <c r="C43" s="877"/>
      <c r="D43" s="1213" t="str">
        <f>$D$12</f>
        <v>Framreiknuð losun: Sviðsmynd með núgildandi aðgerðum
Emission Projections: With Existing Measures (WEM) Scenario</v>
      </c>
      <c r="E43" s="1213"/>
      <c r="F43" s="189"/>
      <c r="G43" s="189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27"/>
      <c r="AO43" s="31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</row>
    <row r="44" spans="1:73" ht="16.350000000000001" customHeight="1" x14ac:dyDescent="0.4">
      <c r="A44" s="40" t="s">
        <v>50</v>
      </c>
      <c r="B44" s="13" t="str">
        <f>A44&amp;" WEM"</f>
        <v>1.A.4.c.iii Agriculture/Forestry/Fishing - Fishing kt CO2-eq WEM</v>
      </c>
      <c r="C44" s="876" t="s">
        <v>48</v>
      </c>
      <c r="D44" s="18" t="s">
        <v>5</v>
      </c>
      <c r="E44" s="17" t="s">
        <v>141</v>
      </c>
      <c r="F44" s="18"/>
      <c r="G44" s="19" t="str">
        <f>$G$5</f>
        <v>Þús. tonn CO₂-íg. | kt CO₂e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528">
        <f t="shared" ref="AO44:AO53" si="9">AO32</f>
        <v>485.3352147538011</v>
      </c>
      <c r="AP44" s="20">
        <v>483.96428416717362</v>
      </c>
      <c r="AQ44" s="20">
        <v>497.33274153979562</v>
      </c>
      <c r="AR44" s="20">
        <v>488.13220712652986</v>
      </c>
      <c r="AS44" s="20">
        <v>480.11984179570754</v>
      </c>
      <c r="AT44" s="20">
        <v>463.43334762742523</v>
      </c>
      <c r="AU44" s="20">
        <v>465.37791934281381</v>
      </c>
      <c r="AV44" s="20">
        <v>465.85166775087771</v>
      </c>
      <c r="AW44" s="20">
        <v>463.07432065285587</v>
      </c>
      <c r="AX44" s="20">
        <v>458.4413035537342</v>
      </c>
      <c r="AY44" s="20">
        <v>452.05860368100571</v>
      </c>
      <c r="AZ44" s="20">
        <v>443.89849783844289</v>
      </c>
      <c r="BA44" s="20">
        <v>433.87732056215947</v>
      </c>
      <c r="BB44" s="20">
        <v>421.82435148778052</v>
      </c>
      <c r="BC44" s="20">
        <v>407.66842790809096</v>
      </c>
      <c r="BD44" s="20">
        <v>391.21398990267824</v>
      </c>
      <c r="BE44" s="20">
        <v>372.6729451863514</v>
      </c>
      <c r="BF44" s="20">
        <v>352.29762140199341</v>
      </c>
      <c r="BG44" s="20">
        <v>330.77227856556965</v>
      </c>
      <c r="BH44" s="20">
        <v>308.12227511239684</v>
      </c>
      <c r="BI44" s="20">
        <v>284.8577953434683</v>
      </c>
      <c r="BJ44" s="20">
        <v>263.90757066267088</v>
      </c>
      <c r="BK44" s="20">
        <v>248.90097178311643</v>
      </c>
      <c r="BL44" s="20">
        <v>232.40916632234897</v>
      </c>
      <c r="BM44" s="20">
        <v>214.84448848822996</v>
      </c>
      <c r="BN44" s="20">
        <v>196.0522003007799</v>
      </c>
      <c r="BO44" s="20">
        <v>176.61236156424323</v>
      </c>
      <c r="BP44" s="20">
        <v>156.81532040195748</v>
      </c>
      <c r="BQ44" s="20">
        <v>137.18881344654844</v>
      </c>
      <c r="BR44" s="20">
        <v>118.03614685587821</v>
      </c>
      <c r="BS44" s="20">
        <v>99.801207167542103</v>
      </c>
      <c r="BT44" s="20">
        <v>82.725433107620077</v>
      </c>
      <c r="BU44" s="20">
        <v>67.091629014281338</v>
      </c>
    </row>
    <row r="45" spans="1:73" ht="16.350000000000001" customHeight="1" x14ac:dyDescent="0.4">
      <c r="A45" s="40" t="s">
        <v>51</v>
      </c>
      <c r="B45" s="13" t="str">
        <f t="shared" ref="B45:B52" si="10">A45&amp;" WEM"</f>
        <v>1.A.3.b Road transportationkt CO2-eq WEM</v>
      </c>
      <c r="C45" s="876" t="s">
        <v>48</v>
      </c>
      <c r="D45" s="18" t="s">
        <v>6</v>
      </c>
      <c r="E45" s="17" t="s">
        <v>162</v>
      </c>
      <c r="F45" s="18"/>
      <c r="G45" s="19" t="str">
        <f t="shared" ref="G45:G52" si="11">$G$5</f>
        <v>Þús. tonn CO₂-íg. | kt CO₂e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528">
        <f t="shared" si="9"/>
        <v>921.28481276391403</v>
      </c>
      <c r="AP45" s="20">
        <v>909.68338336016484</v>
      </c>
      <c r="AQ45" s="20">
        <v>912.53890493824258</v>
      </c>
      <c r="AR45" s="20">
        <v>906.5012022801734</v>
      </c>
      <c r="AS45" s="20">
        <v>896.86211171182231</v>
      </c>
      <c r="AT45" s="20">
        <v>882.930519280152</v>
      </c>
      <c r="AU45" s="20">
        <v>864.36699263429864</v>
      </c>
      <c r="AV45" s="20">
        <v>840.41651467466215</v>
      </c>
      <c r="AW45" s="20">
        <v>808.17723957249348</v>
      </c>
      <c r="AX45" s="20">
        <v>772.69998323803645</v>
      </c>
      <c r="AY45" s="20">
        <v>733.84983007809535</v>
      </c>
      <c r="AZ45" s="20">
        <v>691.84700821951674</v>
      </c>
      <c r="BA45" s="20">
        <v>630.28371111251283</v>
      </c>
      <c r="BB45" s="20">
        <v>569.49140094913628</v>
      </c>
      <c r="BC45" s="20">
        <v>510.15508155637832</v>
      </c>
      <c r="BD45" s="20">
        <v>457.4359240165133</v>
      </c>
      <c r="BE45" s="20">
        <v>409.78238094028183</v>
      </c>
      <c r="BF45" s="20">
        <v>363.43530028346152</v>
      </c>
      <c r="BG45" s="20">
        <v>320.61556996962616</v>
      </c>
      <c r="BH45" s="20">
        <v>279.08191989735877</v>
      </c>
      <c r="BI45" s="20">
        <v>238.88519969883723</v>
      </c>
      <c r="BJ45" s="20">
        <v>200.17781595933181</v>
      </c>
      <c r="BK45" s="20">
        <v>163.1653962071922</v>
      </c>
      <c r="BL45" s="20">
        <v>128.00785027676881</v>
      </c>
      <c r="BM45" s="20">
        <v>94.848730643316543</v>
      </c>
      <c r="BN45" s="20">
        <v>64.209392282618907</v>
      </c>
      <c r="BO45" s="20">
        <v>36.45609289753137</v>
      </c>
      <c r="BP45" s="20">
        <v>16.645714885852154</v>
      </c>
      <c r="BQ45" s="77">
        <v>4.9335717927402323</v>
      </c>
      <c r="BR45" s="77">
        <v>3.1026257680215981</v>
      </c>
      <c r="BS45" s="77">
        <v>2.0249587554909527</v>
      </c>
      <c r="BT45" s="77">
        <v>1.1013851193870499</v>
      </c>
      <c r="BU45" s="77">
        <v>0.90407070943843471</v>
      </c>
    </row>
    <row r="46" spans="1:73" ht="16.350000000000001" customHeight="1" x14ac:dyDescent="0.4">
      <c r="A46" s="40" t="s">
        <v>55</v>
      </c>
      <c r="B46" s="13" t="str">
        <f t="shared" si="10"/>
        <v>1.B.2.d Geothermal Energykt CO2-eq WEM</v>
      </c>
      <c r="C46" s="876" t="s">
        <v>48</v>
      </c>
      <c r="D46" s="18" t="s">
        <v>10</v>
      </c>
      <c r="E46" s="17" t="s">
        <v>144</v>
      </c>
      <c r="F46" s="18"/>
      <c r="G46" s="19" t="str">
        <f t="shared" si="11"/>
        <v>Þús. tonn CO₂-íg. | kt CO₂e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528">
        <f t="shared" si="9"/>
        <v>176.69460000000001</v>
      </c>
      <c r="AP46" s="20">
        <v>175.99585984493672</v>
      </c>
      <c r="AQ46" s="20">
        <v>146.39585984493672</v>
      </c>
      <c r="AR46" s="20">
        <v>146.39585984493672</v>
      </c>
      <c r="AS46" s="20">
        <v>146.39585984493672</v>
      </c>
      <c r="AT46" s="20">
        <v>146.39585984493672</v>
      </c>
      <c r="AU46" s="20">
        <v>146.39585984493672</v>
      </c>
      <c r="AV46" s="20">
        <v>134.84585984493668</v>
      </c>
      <c r="AW46" s="20">
        <v>134.84585984493668</v>
      </c>
      <c r="AX46" s="20">
        <v>134.84585984493668</v>
      </c>
      <c r="AY46" s="20">
        <v>134.84585984493668</v>
      </c>
      <c r="AZ46" s="20">
        <v>134.84585984493668</v>
      </c>
      <c r="BA46" s="20">
        <v>134.84585984493668</v>
      </c>
      <c r="BB46" s="20">
        <v>134.84585984493668</v>
      </c>
      <c r="BC46" s="20">
        <v>134.84585984493668</v>
      </c>
      <c r="BD46" s="20">
        <v>134.84585984493668</v>
      </c>
      <c r="BE46" s="20">
        <v>134.84585984493668</v>
      </c>
      <c r="BF46" s="20">
        <v>134.84585984493668</v>
      </c>
      <c r="BG46" s="20">
        <v>134.84585984493668</v>
      </c>
      <c r="BH46" s="20">
        <v>134.84585984493668</v>
      </c>
      <c r="BI46" s="20">
        <v>134.84585984493668</v>
      </c>
      <c r="BJ46" s="20">
        <v>134.84585984493668</v>
      </c>
      <c r="BK46" s="20">
        <v>134.84585984493668</v>
      </c>
      <c r="BL46" s="20">
        <v>134.84585984493668</v>
      </c>
      <c r="BM46" s="20">
        <v>134.84585984493668</v>
      </c>
      <c r="BN46" s="20">
        <v>134.84585984493668</v>
      </c>
      <c r="BO46" s="20">
        <v>134.84585984493668</v>
      </c>
      <c r="BP46" s="20">
        <v>134.84585984493668</v>
      </c>
      <c r="BQ46" s="20">
        <v>134.84585984493668</v>
      </c>
      <c r="BR46" s="20">
        <v>134.84585984493668</v>
      </c>
      <c r="BS46" s="20">
        <v>134.84585984493668</v>
      </c>
      <c r="BT46" s="20">
        <v>134.84585984493668</v>
      </c>
      <c r="BU46" s="20">
        <v>134.84585984493668</v>
      </c>
    </row>
    <row r="47" spans="1:73" ht="16.350000000000001" customHeight="1" x14ac:dyDescent="0.4">
      <c r="A47" s="40" t="s">
        <v>58</v>
      </c>
      <c r="B47" s="13" t="str">
        <f t="shared" si="10"/>
        <v>2.C.3 Aluminium productionkt CO2-eq WEM</v>
      </c>
      <c r="C47" s="876" t="s">
        <v>48</v>
      </c>
      <c r="D47" s="18" t="s">
        <v>15</v>
      </c>
      <c r="E47" s="17" t="s">
        <v>160</v>
      </c>
      <c r="F47" s="18"/>
      <c r="G47" s="19" t="str">
        <f t="shared" si="11"/>
        <v>Þús. tonn CO₂-íg. | kt CO₂e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528">
        <f t="shared" si="9"/>
        <v>1402.6496416686878</v>
      </c>
      <c r="AP47" s="20">
        <v>1377.4793564608008</v>
      </c>
      <c r="AQ47" s="20">
        <v>1394.8783001218731</v>
      </c>
      <c r="AR47" s="20">
        <v>1409.43658526847</v>
      </c>
      <c r="AS47" s="20">
        <v>1416.9733435902695</v>
      </c>
      <c r="AT47" s="20">
        <v>1423.7231203717954</v>
      </c>
      <c r="AU47" s="20">
        <v>1423.396023239645</v>
      </c>
      <c r="AV47" s="20">
        <v>1423.396023239645</v>
      </c>
      <c r="AW47" s="20">
        <v>1423.396023239645</v>
      </c>
      <c r="AX47" s="20">
        <v>1424.2805786697429</v>
      </c>
      <c r="AY47" s="20">
        <v>1423.396023239645</v>
      </c>
      <c r="AZ47" s="20">
        <v>1423.396023239645</v>
      </c>
      <c r="BA47" s="20">
        <v>1423.396023239645</v>
      </c>
      <c r="BB47" s="20">
        <v>1424.2805786697429</v>
      </c>
      <c r="BC47" s="20">
        <v>1423.396023239645</v>
      </c>
      <c r="BD47" s="20">
        <v>1423.396023239645</v>
      </c>
      <c r="BE47" s="20">
        <v>1423.396023239645</v>
      </c>
      <c r="BF47" s="20">
        <v>1424.2805786697429</v>
      </c>
      <c r="BG47" s="20">
        <v>1423.396023239645</v>
      </c>
      <c r="BH47" s="20">
        <v>1423.396023239645</v>
      </c>
      <c r="BI47" s="20">
        <v>1423.396023239645</v>
      </c>
      <c r="BJ47" s="20">
        <v>1424.2805786697429</v>
      </c>
      <c r="BK47" s="20">
        <v>1423.396023239645</v>
      </c>
      <c r="BL47" s="20">
        <v>1423.396023239645</v>
      </c>
      <c r="BM47" s="20">
        <v>1423.396023239645</v>
      </c>
      <c r="BN47" s="20">
        <v>1424.2805786697429</v>
      </c>
      <c r="BO47" s="20">
        <v>1423.396023239645</v>
      </c>
      <c r="BP47" s="20">
        <v>1423.396023239645</v>
      </c>
      <c r="BQ47" s="20">
        <v>1423.396023239645</v>
      </c>
      <c r="BR47" s="20">
        <v>1424.2805786697429</v>
      </c>
      <c r="BS47" s="20">
        <v>1423.396023239645</v>
      </c>
      <c r="BT47" s="20">
        <v>1423.396023239645</v>
      </c>
      <c r="BU47" s="20">
        <v>1423.396023239645</v>
      </c>
    </row>
    <row r="48" spans="1:73" ht="16.350000000000001" customHeight="1" x14ac:dyDescent="0.4">
      <c r="A48" s="40" t="s">
        <v>249</v>
      </c>
      <c r="B48" s="13" t="str">
        <f t="shared" si="10"/>
        <v>2.C.2 Ferroalloys productionkt CO2-eq WEM</v>
      </c>
      <c r="C48" s="876" t="s">
        <v>48</v>
      </c>
      <c r="D48" s="18" t="s">
        <v>39</v>
      </c>
      <c r="E48" s="17" t="s">
        <v>161</v>
      </c>
      <c r="F48" s="18" t="s">
        <v>48</v>
      </c>
      <c r="G48" s="19" t="str">
        <f t="shared" si="11"/>
        <v>Þús. tonn CO₂-íg. | kt CO₂e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528">
        <f t="shared" si="9"/>
        <v>408.20430474231654</v>
      </c>
      <c r="AP48" s="20">
        <v>459.98352886399567</v>
      </c>
      <c r="AQ48" s="20">
        <v>454.98352886399567</v>
      </c>
      <c r="AR48" s="20">
        <v>449.98352886399567</v>
      </c>
      <c r="AS48" s="20">
        <v>444.98352886399567</v>
      </c>
      <c r="AT48" s="20">
        <v>439.98352886399567</v>
      </c>
      <c r="AU48" s="20">
        <v>439.98352886399567</v>
      </c>
      <c r="AV48" s="20">
        <v>439.98352886399567</v>
      </c>
      <c r="AW48" s="20">
        <v>439.98352886399567</v>
      </c>
      <c r="AX48" s="20">
        <v>439.98352886399567</v>
      </c>
      <c r="AY48" s="20">
        <v>439.98352886399567</v>
      </c>
      <c r="AZ48" s="20">
        <v>439.98352886399567</v>
      </c>
      <c r="BA48" s="20">
        <v>439.98352886399567</v>
      </c>
      <c r="BB48" s="20">
        <v>439.98352886399567</v>
      </c>
      <c r="BC48" s="20">
        <v>439.98352886399567</v>
      </c>
      <c r="BD48" s="20">
        <v>439.98352886399567</v>
      </c>
      <c r="BE48" s="20">
        <v>439.98352886399567</v>
      </c>
      <c r="BF48" s="20">
        <v>439.98352886399567</v>
      </c>
      <c r="BG48" s="20">
        <v>439.98352886399567</v>
      </c>
      <c r="BH48" s="20">
        <v>439.98352886399567</v>
      </c>
      <c r="BI48" s="20">
        <v>439.98352886399567</v>
      </c>
      <c r="BJ48" s="20">
        <v>439.98352886399567</v>
      </c>
      <c r="BK48" s="20">
        <v>439.98352886399567</v>
      </c>
      <c r="BL48" s="20">
        <v>439.98352886399567</v>
      </c>
      <c r="BM48" s="20">
        <v>439.98352886399567</v>
      </c>
      <c r="BN48" s="20">
        <v>439.98352886399567</v>
      </c>
      <c r="BO48" s="20">
        <v>439.98352886399567</v>
      </c>
      <c r="BP48" s="20">
        <v>439.98352886399567</v>
      </c>
      <c r="BQ48" s="20">
        <v>439.98352886399567</v>
      </c>
      <c r="BR48" s="20">
        <v>439.98352886399567</v>
      </c>
      <c r="BS48" s="20">
        <v>439.98352886399567</v>
      </c>
      <c r="BT48" s="20">
        <v>439.98352886399567</v>
      </c>
      <c r="BU48" s="20">
        <v>439.98352886399567</v>
      </c>
    </row>
    <row r="49" spans="1:73" ht="16.350000000000001" customHeight="1" x14ac:dyDescent="0.4">
      <c r="A49" s="40" t="s">
        <v>44</v>
      </c>
      <c r="B49" s="13" t="str">
        <f t="shared" si="10"/>
        <v>3. Agriculturekt CO2-eq WEM</v>
      </c>
      <c r="C49" s="876" t="s">
        <v>48</v>
      </c>
      <c r="D49" s="18" t="s">
        <v>2</v>
      </c>
      <c r="E49" s="17" t="s">
        <v>130</v>
      </c>
      <c r="F49" s="18" t="s">
        <v>48</v>
      </c>
      <c r="G49" s="19" t="str">
        <f t="shared" si="11"/>
        <v>Þús. tonn CO₂-íg. | kt CO₂e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528">
        <f t="shared" si="9"/>
        <v>692.38040246203309</v>
      </c>
      <c r="AP49" s="20">
        <v>690.03005451968113</v>
      </c>
      <c r="AQ49" s="20">
        <v>686.91262824532726</v>
      </c>
      <c r="AR49" s="20">
        <v>685.00713386939856</v>
      </c>
      <c r="AS49" s="20">
        <v>683.08321847839375</v>
      </c>
      <c r="AT49" s="20">
        <v>681.1419825018005</v>
      </c>
      <c r="AU49" s="20">
        <v>678.28992268559182</v>
      </c>
      <c r="AV49" s="20">
        <v>675.57364650219574</v>
      </c>
      <c r="AW49" s="20">
        <v>673.18473962046653</v>
      </c>
      <c r="AX49" s="20">
        <v>671.47007737838976</v>
      </c>
      <c r="AY49" s="20">
        <v>669.75484812820207</v>
      </c>
      <c r="AZ49" s="20">
        <v>667.82757525885449</v>
      </c>
      <c r="BA49" s="20">
        <v>665.75152396977194</v>
      </c>
      <c r="BB49" s="20">
        <v>663.49434448963939</v>
      </c>
      <c r="BC49" s="20">
        <v>660.71153493277609</v>
      </c>
      <c r="BD49" s="20">
        <v>657.40376523039185</v>
      </c>
      <c r="BE49" s="20">
        <v>654.56401178553119</v>
      </c>
      <c r="BF49" s="20">
        <v>651.73800951596172</v>
      </c>
      <c r="BG49" s="20">
        <v>648.96663361866604</v>
      </c>
      <c r="BH49" s="20">
        <v>646.30043293715232</v>
      </c>
      <c r="BI49" s="20">
        <v>643.70447353864677</v>
      </c>
      <c r="BJ49" s="20">
        <v>641.40929717116126</v>
      </c>
      <c r="BK49" s="20">
        <v>639.72696430130713</v>
      </c>
      <c r="BL49" s="20">
        <v>638.05065398418458</v>
      </c>
      <c r="BM49" s="20">
        <v>636.17993979216612</v>
      </c>
      <c r="BN49" s="20">
        <v>634.17146003612959</v>
      </c>
      <c r="BO49" s="20">
        <v>632.01303482581886</v>
      </c>
      <c r="BP49" s="20">
        <v>629.38634554611258</v>
      </c>
      <c r="BQ49" s="20">
        <v>626.23884188892998</v>
      </c>
      <c r="BR49" s="20">
        <v>623.57308256006229</v>
      </c>
      <c r="BS49" s="20">
        <v>620.87221858419036</v>
      </c>
      <c r="BT49" s="20">
        <v>618.27457889114214</v>
      </c>
      <c r="BU49" s="20">
        <v>615.72228398792504</v>
      </c>
    </row>
    <row r="50" spans="1:73" ht="16.350000000000001" customHeight="1" x14ac:dyDescent="0.4">
      <c r="A50" s="40" t="s">
        <v>46</v>
      </c>
      <c r="B50" s="13" t="str">
        <f t="shared" si="10"/>
        <v>5. Wastekt CO2-eq WEM</v>
      </c>
      <c r="C50" s="876" t="s">
        <v>48</v>
      </c>
      <c r="D50" s="18" t="s">
        <v>1</v>
      </c>
      <c r="E50" s="17" t="s">
        <v>131</v>
      </c>
      <c r="F50" s="18"/>
      <c r="G50" s="19" t="str">
        <f t="shared" si="11"/>
        <v>Þús. tonn CO₂-íg. | kt CO₂e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528">
        <f t="shared" si="9"/>
        <v>233.17458725375354</v>
      </c>
      <c r="AP50" s="20">
        <v>198.19471045904623</v>
      </c>
      <c r="AQ50" s="20">
        <v>180.59686907778473</v>
      </c>
      <c r="AR50" s="20">
        <v>164.99639239645464</v>
      </c>
      <c r="AS50" s="20">
        <v>152.96900354165524</v>
      </c>
      <c r="AT50" s="20">
        <v>148.80556925597691</v>
      </c>
      <c r="AU50" s="20">
        <v>148.95331004890835</v>
      </c>
      <c r="AV50" s="20">
        <v>148.37856805939154</v>
      </c>
      <c r="AW50" s="20">
        <v>139.0553095898984</v>
      </c>
      <c r="AX50" s="20">
        <v>135.97251534492</v>
      </c>
      <c r="AY50" s="20">
        <v>133.66684395133288</v>
      </c>
      <c r="AZ50" s="20">
        <v>132.0516582230448</v>
      </c>
      <c r="BA50" s="20">
        <v>131.05134838910669</v>
      </c>
      <c r="BB50" s="20">
        <v>130.26730199683306</v>
      </c>
      <c r="BC50" s="20">
        <v>124.91469863300328</v>
      </c>
      <c r="BD50" s="20">
        <v>120.00314034444301</v>
      </c>
      <c r="BE50" s="20">
        <v>115.48947336811513</v>
      </c>
      <c r="BF50" s="20">
        <v>111.33508991559867</v>
      </c>
      <c r="BG50" s="20">
        <v>107.50947385544596</v>
      </c>
      <c r="BH50" s="20">
        <v>103.97942446788515</v>
      </c>
      <c r="BI50" s="20">
        <v>100.71744951954378</v>
      </c>
      <c r="BJ50" s="20">
        <v>97.700333039715744</v>
      </c>
      <c r="BK50" s="20">
        <v>94.907292149171496</v>
      </c>
      <c r="BL50" s="20">
        <v>92.32010023237892</v>
      </c>
      <c r="BM50" s="20">
        <v>89.922125931803095</v>
      </c>
      <c r="BN50" s="20">
        <v>87.697597607846404</v>
      </c>
      <c r="BO50" s="20">
        <v>85.634895345964324</v>
      </c>
      <c r="BP50" s="20">
        <v>83.723712480059419</v>
      </c>
      <c r="BQ50" s="20">
        <v>81.944384424507106</v>
      </c>
      <c r="BR50" s="20">
        <v>80.294810475542988</v>
      </c>
      <c r="BS50" s="20">
        <v>78.765297639528939</v>
      </c>
      <c r="BT50" s="20">
        <v>77.34704273199911</v>
      </c>
      <c r="BU50" s="20">
        <v>76.031951902415344</v>
      </c>
    </row>
    <row r="51" spans="1:73" ht="16.350000000000001" customHeight="1" x14ac:dyDescent="0.4">
      <c r="A51" s="5" t="s">
        <v>99</v>
      </c>
      <c r="B51" s="13" t="str">
        <f t="shared" si="10"/>
        <v>National Total, without LULUCF OTHER kt CO2-eq WEM</v>
      </c>
      <c r="C51" s="876" t="s">
        <v>48</v>
      </c>
      <c r="D51" s="43" t="s">
        <v>24</v>
      </c>
      <c r="E51" s="17" t="s">
        <v>196</v>
      </c>
      <c r="F51" s="43"/>
      <c r="G51" s="19" t="str">
        <f t="shared" si="11"/>
        <v>Þús. tonn CO₂-íg. | kt CO₂e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528">
        <f t="shared" si="9"/>
        <v>326.32310713235347</v>
      </c>
      <c r="AP51" s="44">
        <f t="shared" ref="AP51" si="12">AP$52-SUM(AP44:AP50)</f>
        <v>367.30297334886927</v>
      </c>
      <c r="AQ51" s="44">
        <f t="shared" ref="AQ51:BU51" si="13">AQ$52-SUM(AQ44:AQ50)</f>
        <v>360.51307660300245</v>
      </c>
      <c r="AR51" s="44">
        <f t="shared" si="13"/>
        <v>333.25605505440672</v>
      </c>
      <c r="AS51" s="44">
        <f t="shared" si="13"/>
        <v>333.78558497490667</v>
      </c>
      <c r="AT51" s="44">
        <f t="shared" si="13"/>
        <v>282.14336724612713</v>
      </c>
      <c r="AU51" s="44">
        <f t="shared" si="13"/>
        <v>263.31409700883069</v>
      </c>
      <c r="AV51" s="44">
        <f t="shared" si="13"/>
        <v>264.32565300207261</v>
      </c>
      <c r="AW51" s="44">
        <f t="shared" si="13"/>
        <v>246.69026892374222</v>
      </c>
      <c r="AX51" s="44">
        <f t="shared" si="13"/>
        <v>242.61479107834066</v>
      </c>
      <c r="AY51" s="44">
        <f t="shared" si="13"/>
        <v>248.51944450970041</v>
      </c>
      <c r="AZ51" s="44">
        <f t="shared" si="13"/>
        <v>236.82707093442878</v>
      </c>
      <c r="BA51" s="44">
        <f t="shared" si="13"/>
        <v>225.27796085113459</v>
      </c>
      <c r="BB51" s="44">
        <f t="shared" si="13"/>
        <v>223.68018307418242</v>
      </c>
      <c r="BC51" s="44">
        <f t="shared" si="13"/>
        <v>220.88104366048856</v>
      </c>
      <c r="BD51" s="44">
        <f t="shared" si="13"/>
        <v>216.91732479842813</v>
      </c>
      <c r="BE51" s="44">
        <f t="shared" si="13"/>
        <v>212.51719453458554</v>
      </c>
      <c r="BF51" s="44">
        <f t="shared" si="13"/>
        <v>207.35867361485089</v>
      </c>
      <c r="BG51" s="44">
        <f t="shared" si="13"/>
        <v>202.1363684950179</v>
      </c>
      <c r="BH51" s="44">
        <f t="shared" si="13"/>
        <v>195.99307260181149</v>
      </c>
      <c r="BI51" s="44">
        <f t="shared" si="13"/>
        <v>189.59407150544621</v>
      </c>
      <c r="BJ51" s="44">
        <f t="shared" si="13"/>
        <v>183.01380254431933</v>
      </c>
      <c r="BK51" s="44">
        <f t="shared" si="13"/>
        <v>176.19383562516305</v>
      </c>
      <c r="BL51" s="44">
        <f t="shared" si="13"/>
        <v>169.22162493394899</v>
      </c>
      <c r="BM51" s="44">
        <f t="shared" si="13"/>
        <v>162.12108943181556</v>
      </c>
      <c r="BN51" s="44">
        <f t="shared" si="13"/>
        <v>154.11826592703483</v>
      </c>
      <c r="BO51" s="44">
        <f t="shared" si="13"/>
        <v>145.97631627516739</v>
      </c>
      <c r="BP51" s="44">
        <f t="shared" si="13"/>
        <v>137.77136355467883</v>
      </c>
      <c r="BQ51" s="44">
        <f t="shared" si="13"/>
        <v>132.90810844301495</v>
      </c>
      <c r="BR51" s="44">
        <f t="shared" si="13"/>
        <v>124.37847715393991</v>
      </c>
      <c r="BS51" s="44">
        <f t="shared" si="13"/>
        <v>116.03040167690324</v>
      </c>
      <c r="BT51" s="44">
        <f t="shared" si="13"/>
        <v>108.00018437264134</v>
      </c>
      <c r="BU51" s="44">
        <f t="shared" si="13"/>
        <v>100.37158672409623</v>
      </c>
    </row>
    <row r="52" spans="1:73" ht="16.2" customHeight="1" x14ac:dyDescent="0.4">
      <c r="A52" s="5" t="s">
        <v>49</v>
      </c>
      <c r="B52" s="13" t="str">
        <f t="shared" si="10"/>
        <v>National Total, without LULUCFkt CO2-eq WEM</v>
      </c>
      <c r="C52" s="876" t="s">
        <v>48</v>
      </c>
      <c r="D52" s="46" t="s">
        <v>140</v>
      </c>
      <c r="E52" s="45"/>
      <c r="F52" s="46"/>
      <c r="G52" s="25" t="str">
        <f t="shared" si="11"/>
        <v>Þús. tonn CO₂-íg. | kt CO₂e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528">
        <f t="shared" si="9"/>
        <v>4646.0466707768592</v>
      </c>
      <c r="AP52" s="26">
        <v>4662.6341510246684</v>
      </c>
      <c r="AQ52" s="26">
        <v>4634.1519092349581</v>
      </c>
      <c r="AR52" s="26">
        <v>4583.7089647043649</v>
      </c>
      <c r="AS52" s="26">
        <v>4555.1724928016874</v>
      </c>
      <c r="AT52" s="26">
        <v>4468.5572949922089</v>
      </c>
      <c r="AU52" s="26">
        <v>4430.07765366902</v>
      </c>
      <c r="AV52" s="26">
        <v>4392.7714619377775</v>
      </c>
      <c r="AW52" s="26">
        <v>4328.4072903080341</v>
      </c>
      <c r="AX52" s="26">
        <v>4280.3086379720962</v>
      </c>
      <c r="AY52" s="26">
        <v>4236.0749822969137</v>
      </c>
      <c r="AZ52" s="26">
        <v>4170.6772224228653</v>
      </c>
      <c r="BA52" s="26">
        <v>4084.467276833263</v>
      </c>
      <c r="BB52" s="26">
        <v>4007.8675493762466</v>
      </c>
      <c r="BC52" s="26">
        <v>3922.5561986393145</v>
      </c>
      <c r="BD52" s="26">
        <v>3841.199556241032</v>
      </c>
      <c r="BE52" s="26">
        <v>3763.2514177634425</v>
      </c>
      <c r="BF52" s="26">
        <v>3685.2746621105416</v>
      </c>
      <c r="BG52" s="26">
        <v>3608.2257364529032</v>
      </c>
      <c r="BH52" s="26">
        <v>3531.7025369651819</v>
      </c>
      <c r="BI52" s="26">
        <v>3455.9844015545195</v>
      </c>
      <c r="BJ52" s="26">
        <v>3385.318786755874</v>
      </c>
      <c r="BK52" s="26">
        <v>3321.1198720145276</v>
      </c>
      <c r="BL52" s="26">
        <v>3258.2348076982075</v>
      </c>
      <c r="BM52" s="26">
        <v>3196.141786235909</v>
      </c>
      <c r="BN52" s="26">
        <v>3135.3588835330852</v>
      </c>
      <c r="BO52" s="26">
        <v>3074.9181128573027</v>
      </c>
      <c r="BP52" s="26">
        <v>3022.5678688172384</v>
      </c>
      <c r="BQ52" s="26">
        <v>2981.439131944318</v>
      </c>
      <c r="BR52" s="26">
        <v>2948.4951101921201</v>
      </c>
      <c r="BS52" s="26">
        <v>2915.7194957722327</v>
      </c>
      <c r="BT52" s="26">
        <v>2885.6740361713669</v>
      </c>
      <c r="BU52" s="26">
        <v>2858.3469342867338</v>
      </c>
    </row>
    <row r="53" spans="1:73" s="700" customFormat="1" ht="16.350000000000001" hidden="1" customHeight="1" x14ac:dyDescent="0.4">
      <c r="A53" s="704" t="s">
        <v>439</v>
      </c>
      <c r="B53" s="196"/>
      <c r="C53" s="882"/>
      <c r="D53" s="196" t="s">
        <v>438</v>
      </c>
      <c r="E53" s="516"/>
      <c r="F53" s="196"/>
      <c r="G53" s="701"/>
      <c r="AO53" s="700">
        <f t="shared" si="9"/>
        <v>1144.3965991284231</v>
      </c>
      <c r="AP53" s="702">
        <f t="shared" ref="AP53:AQ53" si="14">AP52-AP47-AP44-AP45-AP49</f>
        <v>1201.4770725168482</v>
      </c>
      <c r="AQ53" s="702">
        <f t="shared" si="14"/>
        <v>1142.4893343897197</v>
      </c>
      <c r="AR53" s="702">
        <f t="shared" ref="AR53" si="15">AR52-AR47-AR44-AR45-AR49</f>
        <v>1094.631836159793</v>
      </c>
      <c r="AS53" s="702">
        <f t="shared" ref="AS53" si="16">AS52-AS47-AS44-AS45-AS49</f>
        <v>1078.1339772254944</v>
      </c>
      <c r="AT53" s="702">
        <f t="shared" ref="AT53" si="17">AT52-AT47-AT44-AT45-AT49</f>
        <v>1017.3283252110356</v>
      </c>
      <c r="AU53" s="702">
        <f t="shared" ref="AU53" si="18">AU52-AU47-AU44-AU45-AU49</f>
        <v>998.64679576667118</v>
      </c>
      <c r="AV53" s="702">
        <f t="shared" ref="AV53" si="19">AV52-AV47-AV44-AV45-AV49</f>
        <v>987.53360977039688</v>
      </c>
      <c r="AW53" s="702">
        <f t="shared" ref="AW53" si="20">AW52-AW47-AW44-AW45-AW49</f>
        <v>960.57496722257349</v>
      </c>
      <c r="AX53" s="702">
        <f t="shared" ref="AX53" si="21">AX52-AX47-AX44-AX45-AX49</f>
        <v>953.41669513219313</v>
      </c>
      <c r="AY53" s="702">
        <f t="shared" ref="AY53" si="22">AY52-AY47-AY44-AY45-AY49</f>
        <v>957.01567716996612</v>
      </c>
      <c r="AZ53" s="702">
        <f t="shared" ref="AZ53" si="23">AZ52-AZ47-AZ44-AZ45-AZ49</f>
        <v>943.70811786640638</v>
      </c>
      <c r="BA53" s="702">
        <f t="shared" ref="BA53" si="24">BA52-BA47-BA44-BA45-BA49</f>
        <v>931.15869794917387</v>
      </c>
      <c r="BB53" s="702">
        <f t="shared" ref="BB53" si="25">BB52-BB47-BB44-BB45-BB49</f>
        <v>928.77687377994789</v>
      </c>
      <c r="BC53" s="702">
        <f t="shared" ref="BC53" si="26">BC52-BC47-BC44-BC45-BC49</f>
        <v>920.62513100242393</v>
      </c>
      <c r="BD53" s="702">
        <f t="shared" ref="BD53" si="27">BD52-BD47-BD44-BD45-BD49</f>
        <v>911.74985385180366</v>
      </c>
      <c r="BE53" s="702">
        <f t="shared" ref="BE53" si="28">BE52-BE47-BE44-BE45-BE49</f>
        <v>902.83605661163278</v>
      </c>
      <c r="BF53" s="702">
        <f t="shared" ref="BF53" si="29">BF52-BF47-BF44-BF45-BF49</f>
        <v>893.52315223938217</v>
      </c>
      <c r="BG53" s="702">
        <f t="shared" ref="BG53" si="30">BG52-BG47-BG44-BG45-BG49</f>
        <v>884.47523105939649</v>
      </c>
      <c r="BH53" s="702">
        <f t="shared" ref="BH53" si="31">BH52-BH47-BH44-BH45-BH49</f>
        <v>874.80188577862907</v>
      </c>
      <c r="BI53" s="702">
        <f t="shared" ref="BI53" si="32">BI52-BI47-BI44-BI45-BI49</f>
        <v>865.14090973392229</v>
      </c>
      <c r="BJ53" s="702">
        <f t="shared" ref="BJ53" si="33">BJ52-BJ47-BJ44-BJ45-BJ49</f>
        <v>855.54352429296716</v>
      </c>
      <c r="BK53" s="702">
        <f t="shared" ref="BK53" si="34">BK52-BK47-BK44-BK45-BK49</f>
        <v>845.93051648326696</v>
      </c>
      <c r="BL53" s="702">
        <f t="shared" ref="BL53" si="35">BL52-BL47-BL44-BL45-BL49</f>
        <v>836.37111387526022</v>
      </c>
      <c r="BM53" s="702">
        <f t="shared" ref="BM53" si="36">BM52-BM47-BM44-BM45-BM49</f>
        <v>826.87260407255144</v>
      </c>
      <c r="BN53" s="702">
        <f t="shared" ref="BN53" si="37">BN52-BN47-BN44-BN45-BN49</f>
        <v>816.64525224381384</v>
      </c>
      <c r="BO53" s="702">
        <f t="shared" ref="BO53" si="38">BO52-BO47-BO44-BO45-BO49</f>
        <v>806.44060033006429</v>
      </c>
      <c r="BP53" s="702">
        <f t="shared" ref="BP53" si="39">BP52-BP47-BP44-BP45-BP49</f>
        <v>796.32446474367111</v>
      </c>
      <c r="BQ53" s="702">
        <f t="shared" ref="BQ53" si="40">BQ52-BQ47-BQ44-BQ45-BQ49</f>
        <v>789.68188157645432</v>
      </c>
      <c r="BR53" s="702">
        <f t="shared" ref="BR53" si="41">BR52-BR47-BR44-BR45-BR49</f>
        <v>779.50267633841497</v>
      </c>
      <c r="BS53" s="702">
        <f t="shared" ref="BS53" si="42">BS52-BS47-BS44-BS45-BS49</f>
        <v>769.62508802536433</v>
      </c>
      <c r="BT53" s="702">
        <f t="shared" ref="BT53" si="43">BT52-BT47-BT44-BT45-BT49</f>
        <v>760.17661581357254</v>
      </c>
      <c r="BU53" s="702">
        <f t="shared" ref="BU53" si="44">BU52-BU47-BU44-BU45-BU49</f>
        <v>751.23292733544395</v>
      </c>
    </row>
    <row r="54" spans="1:73" ht="16.350000000000001" customHeight="1" x14ac:dyDescent="0.4">
      <c r="C54" s="876"/>
      <c r="D54" s="37"/>
      <c r="E54" s="49"/>
      <c r="F54" s="37"/>
      <c r="G54" s="38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48"/>
      <c r="AQ54" s="48"/>
      <c r="AR54" s="48"/>
      <c r="AS54" s="50"/>
      <c r="AT54" s="50"/>
      <c r="AU54" s="50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</row>
    <row r="55" spans="1:73" s="30" customFormat="1" ht="36" customHeight="1" x14ac:dyDescent="0.4">
      <c r="A55" s="28"/>
      <c r="B55" s="587" t="s">
        <v>48</v>
      </c>
      <c r="C55" s="877"/>
      <c r="D55" s="1213" t="str">
        <f>$D$20</f>
        <v>Framreiknuð losun: Sviðsmynd með viðbótaraðgerðum
Emission Projections: With Additional Measures (WAM) Scenario</v>
      </c>
      <c r="E55" s="1213"/>
      <c r="F55" s="189"/>
      <c r="G55" s="189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27"/>
      <c r="AO55" s="31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</row>
    <row r="56" spans="1:73" ht="16.350000000000001" customHeight="1" x14ac:dyDescent="0.4">
      <c r="A56" s="40" t="s">
        <v>50</v>
      </c>
      <c r="B56" s="13" t="str">
        <f>A56&amp;" WAM"</f>
        <v>1.A.4.c.iii Agriculture/Forestry/Fishing - Fishing kt CO2-eq WAM</v>
      </c>
      <c r="C56" s="876" t="s">
        <v>48</v>
      </c>
      <c r="D56" s="18" t="s">
        <v>5</v>
      </c>
      <c r="E56" s="17" t="s">
        <v>141</v>
      </c>
      <c r="F56" s="18"/>
      <c r="G56" s="19" t="str">
        <f>$G$5</f>
        <v>Þús. tonn CO₂-íg. | kt CO₂e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528">
        <f t="shared" ref="AO56:AO65" si="45">AO32</f>
        <v>485.3352147538011</v>
      </c>
      <c r="AP56" s="20">
        <v>483.96428416717362</v>
      </c>
      <c r="AQ56" s="20">
        <v>497.33274153979562</v>
      </c>
      <c r="AR56" s="20">
        <v>488.13220712652986</v>
      </c>
      <c r="AS56" s="20">
        <v>480.11984179570754</v>
      </c>
      <c r="AT56" s="20">
        <v>435.8001784698547</v>
      </c>
      <c r="AU56" s="20">
        <v>428.37809814950793</v>
      </c>
      <c r="AV56" s="20">
        <v>419.55629452078756</v>
      </c>
      <c r="AW56" s="20">
        <v>417.05407350566355</v>
      </c>
      <c r="AX56" s="20">
        <v>412.88166074757305</v>
      </c>
      <c r="AY56" s="20">
        <v>407.13576956110245</v>
      </c>
      <c r="AZ56" s="20">
        <v>399.78867675002448</v>
      </c>
      <c r="BA56" s="20">
        <v>390.76289945905665</v>
      </c>
      <c r="BB56" s="20">
        <v>379.90935645394023</v>
      </c>
      <c r="BC56" s="20">
        <v>367.16306763606417</v>
      </c>
      <c r="BD56" s="20">
        <v>352.34702091082971</v>
      </c>
      <c r="BE56" s="20">
        <v>335.64839355862767</v>
      </c>
      <c r="BF56" s="20">
        <v>317.30405670083019</v>
      </c>
      <c r="BG56" s="20">
        <v>297.92098774584684</v>
      </c>
      <c r="BH56" s="20">
        <v>277.52454512899453</v>
      </c>
      <c r="BI56" s="20">
        <v>256.57545228243094</v>
      </c>
      <c r="BJ56" s="20">
        <v>237.71185800563401</v>
      </c>
      <c r="BK56" s="20">
        <v>224.19835910405322</v>
      </c>
      <c r="BL56" s="20">
        <v>209.34803622776616</v>
      </c>
      <c r="BM56" s="20">
        <v>193.5330366287053</v>
      </c>
      <c r="BN56" s="20">
        <v>176.61098754410011</v>
      </c>
      <c r="BO56" s="20">
        <v>159.10630530075494</v>
      </c>
      <c r="BP56" s="20">
        <v>141.2815162832874</v>
      </c>
      <c r="BQ56" s="20">
        <v>123.60871364688323</v>
      </c>
      <c r="BR56" s="20">
        <v>106.36338181068454</v>
      </c>
      <c r="BS56" s="20">
        <v>89.946129052055511</v>
      </c>
      <c r="BT56" s="20">
        <v>74.570572358356074</v>
      </c>
      <c r="BU56" s="20">
        <v>60.49169432903544</v>
      </c>
    </row>
    <row r="57" spans="1:73" ht="16.350000000000001" customHeight="1" x14ac:dyDescent="0.4">
      <c r="A57" s="40" t="s">
        <v>51</v>
      </c>
      <c r="B57" s="13" t="str">
        <f t="shared" ref="B57:B64" si="46">A57&amp;" WAM"</f>
        <v>1.A.3.b Road transportationkt CO2-eq WAM</v>
      </c>
      <c r="C57" s="876" t="s">
        <v>48</v>
      </c>
      <c r="D57" s="18" t="s">
        <v>6</v>
      </c>
      <c r="E57" s="17" t="s">
        <v>162</v>
      </c>
      <c r="F57" s="18"/>
      <c r="G57" s="19" t="str">
        <f t="shared" ref="G57:G64" si="47">$G$5</f>
        <v>Þús. tonn CO₂-íg. | kt CO₂e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528">
        <f t="shared" si="45"/>
        <v>921.28481276391403</v>
      </c>
      <c r="AP57" s="20">
        <v>909.68338336016484</v>
      </c>
      <c r="AQ57" s="20">
        <v>901.54313847550611</v>
      </c>
      <c r="AR57" s="20">
        <v>884.42393670246656</v>
      </c>
      <c r="AS57" s="20">
        <v>863.74748579155789</v>
      </c>
      <c r="AT57" s="20">
        <v>802.59581774981189</v>
      </c>
      <c r="AU57" s="20">
        <v>740.10439071299493</v>
      </c>
      <c r="AV57" s="20">
        <v>676.00771686413839</v>
      </c>
      <c r="AW57" s="20">
        <v>626.95542433057813</v>
      </c>
      <c r="AX57" s="20">
        <v>584.13304515889934</v>
      </c>
      <c r="AY57" s="20">
        <v>540.687365001643</v>
      </c>
      <c r="AZ57" s="20">
        <v>496.75211451389765</v>
      </c>
      <c r="BA57" s="20">
        <v>445.17783863652323</v>
      </c>
      <c r="BB57" s="20">
        <v>394.98579863060627</v>
      </c>
      <c r="BC57" s="20">
        <v>346.4414385570476</v>
      </c>
      <c r="BD57" s="20">
        <v>299.66922330413848</v>
      </c>
      <c r="BE57" s="20">
        <v>254.77915421458252</v>
      </c>
      <c r="BF57" s="20">
        <v>211.83342435959599</v>
      </c>
      <c r="BG57" s="20">
        <v>172.24392750532823</v>
      </c>
      <c r="BH57" s="20">
        <v>135.15812215261741</v>
      </c>
      <c r="BI57" s="20">
        <v>100.49436483979959</v>
      </c>
      <c r="BJ57" s="20">
        <v>71.751775061710973</v>
      </c>
      <c r="BK57" s="20">
        <v>46.532375268837086</v>
      </c>
      <c r="BL57" s="20">
        <v>26.788100914441703</v>
      </c>
      <c r="BM57" s="20">
        <v>11.221473804295222</v>
      </c>
      <c r="BN57" s="77">
        <v>6.3202217622023271</v>
      </c>
      <c r="BO57" s="77">
        <v>3.7710906246839713</v>
      </c>
      <c r="BP57" s="77">
        <v>1.5715678401968758</v>
      </c>
      <c r="BQ57" s="77">
        <v>0.7997954625167264</v>
      </c>
      <c r="BR57" s="77">
        <v>0.70975313624608416</v>
      </c>
      <c r="BS57" s="77">
        <v>0.64331320820787552</v>
      </c>
      <c r="BT57" s="77">
        <v>0.5989782764949193</v>
      </c>
      <c r="BU57" s="77">
        <v>0.56009422118076535</v>
      </c>
    </row>
    <row r="58" spans="1:73" ht="16.350000000000001" customHeight="1" x14ac:dyDescent="0.4">
      <c r="A58" s="40" t="s">
        <v>55</v>
      </c>
      <c r="B58" s="13" t="str">
        <f t="shared" si="46"/>
        <v>1.B.2.d Geothermal Energykt CO2-eq WAM</v>
      </c>
      <c r="C58" s="876" t="s">
        <v>48</v>
      </c>
      <c r="D58" s="18" t="s">
        <v>10</v>
      </c>
      <c r="E58" s="17" t="s">
        <v>144</v>
      </c>
      <c r="F58" s="18" t="str">
        <f>$F$22</f>
        <v>Ekki er til framreikningar fyrir þennan flokk í sviðsmynd með viðbótaraðgerðum, þ.a.l. eru er þetta sömu tölur og í sviðsmynd með núgildandi aðgerðum.</v>
      </c>
      <c r="G58" s="19" t="str">
        <f t="shared" si="47"/>
        <v>Þús. tonn CO₂-íg. | kt CO₂e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528">
        <f t="shared" si="45"/>
        <v>176.69460000000001</v>
      </c>
      <c r="AP58" s="561">
        <v>175.99585984493672</v>
      </c>
      <c r="AQ58" s="561">
        <v>146.39585984493672</v>
      </c>
      <c r="AR58" s="561">
        <v>146.39585984493672</v>
      </c>
      <c r="AS58" s="561">
        <v>146.39585984493672</v>
      </c>
      <c r="AT58" s="561">
        <v>146.39585984493672</v>
      </c>
      <c r="AU58" s="561">
        <v>146.39585984493672</v>
      </c>
      <c r="AV58" s="561">
        <v>134.84585984493668</v>
      </c>
      <c r="AW58" s="561">
        <v>134.84585984493668</v>
      </c>
      <c r="AX58" s="561">
        <v>134.84585984493668</v>
      </c>
      <c r="AY58" s="561">
        <v>134.84585984493668</v>
      </c>
      <c r="AZ58" s="561">
        <v>134.84585984493668</v>
      </c>
      <c r="BA58" s="561">
        <v>134.84585984493668</v>
      </c>
      <c r="BB58" s="561">
        <v>134.84585984493668</v>
      </c>
      <c r="BC58" s="561">
        <v>134.84585984493668</v>
      </c>
      <c r="BD58" s="561">
        <v>134.84585984493668</v>
      </c>
      <c r="BE58" s="561">
        <v>134.84585984493668</v>
      </c>
      <c r="BF58" s="561">
        <v>134.84585984493668</v>
      </c>
      <c r="BG58" s="561">
        <v>134.84585984493668</v>
      </c>
      <c r="BH58" s="561">
        <v>134.84585984493668</v>
      </c>
      <c r="BI58" s="561">
        <v>134.84585984493668</v>
      </c>
      <c r="BJ58" s="561">
        <v>134.84585984493668</v>
      </c>
      <c r="BK58" s="561">
        <v>134.84585984493668</v>
      </c>
      <c r="BL58" s="561">
        <v>134.84585984493668</v>
      </c>
      <c r="BM58" s="561">
        <v>134.84585984493668</v>
      </c>
      <c r="BN58" s="561">
        <v>134.84585984493668</v>
      </c>
      <c r="BO58" s="561">
        <v>134.84585984493668</v>
      </c>
      <c r="BP58" s="561">
        <v>134.84585984493668</v>
      </c>
      <c r="BQ58" s="561">
        <v>134.84585984493668</v>
      </c>
      <c r="BR58" s="561">
        <v>134.84585984493668</v>
      </c>
      <c r="BS58" s="561">
        <v>134.84585984493668</v>
      </c>
      <c r="BT58" s="561">
        <v>134.84585984493668</v>
      </c>
      <c r="BU58" s="561">
        <v>134.84585984493668</v>
      </c>
    </row>
    <row r="59" spans="1:73" ht="16.350000000000001" customHeight="1" x14ac:dyDescent="0.4">
      <c r="A59" s="40" t="s">
        <v>58</v>
      </c>
      <c r="B59" s="13" t="str">
        <f t="shared" si="46"/>
        <v>2.C.3 Aluminium productionkt CO2-eq WAM</v>
      </c>
      <c r="C59" s="876" t="s">
        <v>48</v>
      </c>
      <c r="D59" s="18" t="s">
        <v>15</v>
      </c>
      <c r="E59" s="17" t="s">
        <v>160</v>
      </c>
      <c r="F59" s="18" t="str">
        <f>$F$22</f>
        <v>Ekki er til framreikningar fyrir þennan flokk í sviðsmynd með viðbótaraðgerðum, þ.a.l. eru er þetta sömu tölur og í sviðsmynd með núgildandi aðgerðum.</v>
      </c>
      <c r="G59" s="19" t="str">
        <f t="shared" si="47"/>
        <v>Þús. tonn CO₂-íg. | kt CO₂e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528">
        <f t="shared" si="45"/>
        <v>1402.6496416686878</v>
      </c>
      <c r="AP59" s="561">
        <v>1377.4793564608008</v>
      </c>
      <c r="AQ59" s="561">
        <v>1394.8783001218731</v>
      </c>
      <c r="AR59" s="561">
        <v>1409.43658526847</v>
      </c>
      <c r="AS59" s="561">
        <v>1416.9733435902695</v>
      </c>
      <c r="AT59" s="561">
        <v>1423.7231203717954</v>
      </c>
      <c r="AU59" s="561">
        <v>1423.396023239645</v>
      </c>
      <c r="AV59" s="561">
        <v>1423.396023239645</v>
      </c>
      <c r="AW59" s="561">
        <v>1423.396023239645</v>
      </c>
      <c r="AX59" s="561">
        <v>1424.2805786697429</v>
      </c>
      <c r="AY59" s="561">
        <v>1423.396023239645</v>
      </c>
      <c r="AZ59" s="561">
        <v>1423.396023239645</v>
      </c>
      <c r="BA59" s="561">
        <v>1423.396023239645</v>
      </c>
      <c r="BB59" s="561">
        <v>1424.2805786697429</v>
      </c>
      <c r="BC59" s="561">
        <v>1423.396023239645</v>
      </c>
      <c r="BD59" s="561">
        <v>1423.396023239645</v>
      </c>
      <c r="BE59" s="561">
        <v>1423.396023239645</v>
      </c>
      <c r="BF59" s="561">
        <v>1424.2805786697429</v>
      </c>
      <c r="BG59" s="561">
        <v>1423.396023239645</v>
      </c>
      <c r="BH59" s="561">
        <v>1423.396023239645</v>
      </c>
      <c r="BI59" s="561">
        <v>1423.396023239645</v>
      </c>
      <c r="BJ59" s="561">
        <v>1424.2805786697429</v>
      </c>
      <c r="BK59" s="561">
        <v>1423.396023239645</v>
      </c>
      <c r="BL59" s="561">
        <v>1423.396023239645</v>
      </c>
      <c r="BM59" s="561">
        <v>1423.396023239645</v>
      </c>
      <c r="BN59" s="561">
        <v>1424.2805786697429</v>
      </c>
      <c r="BO59" s="561">
        <v>1423.396023239645</v>
      </c>
      <c r="BP59" s="561">
        <v>1423.396023239645</v>
      </c>
      <c r="BQ59" s="561">
        <v>1423.396023239645</v>
      </c>
      <c r="BR59" s="561">
        <v>1424.2805786697429</v>
      </c>
      <c r="BS59" s="561">
        <v>1423.396023239645</v>
      </c>
      <c r="BT59" s="561">
        <v>1423.396023239645</v>
      </c>
      <c r="BU59" s="561">
        <v>1423.396023239645</v>
      </c>
    </row>
    <row r="60" spans="1:73" ht="16.350000000000001" customHeight="1" x14ac:dyDescent="0.4">
      <c r="A60" s="40" t="s">
        <v>249</v>
      </c>
      <c r="B60" s="13" t="str">
        <f t="shared" si="46"/>
        <v>2.C.2 Ferroalloys productionkt CO2-eq WAM</v>
      </c>
      <c r="C60" s="876" t="s">
        <v>48</v>
      </c>
      <c r="D60" s="18" t="s">
        <v>39</v>
      </c>
      <c r="E60" s="17" t="s">
        <v>161</v>
      </c>
      <c r="F60" s="18" t="str">
        <f>$F$22</f>
        <v>Ekki er til framreikningar fyrir þennan flokk í sviðsmynd með viðbótaraðgerðum, þ.a.l. eru er þetta sömu tölur og í sviðsmynd með núgildandi aðgerðum.</v>
      </c>
      <c r="G60" s="19" t="str">
        <f t="shared" si="47"/>
        <v>Þús. tonn CO₂-íg. | kt CO₂e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528">
        <f t="shared" si="45"/>
        <v>408.20430474231654</v>
      </c>
      <c r="AP60" s="561">
        <v>459.98352886399567</v>
      </c>
      <c r="AQ60" s="561">
        <v>454.98352886399567</v>
      </c>
      <c r="AR60" s="561">
        <v>449.98352886399567</v>
      </c>
      <c r="AS60" s="561">
        <v>444.98352886399567</v>
      </c>
      <c r="AT60" s="561">
        <v>439.98352886399567</v>
      </c>
      <c r="AU60" s="561">
        <v>439.98352886399567</v>
      </c>
      <c r="AV60" s="561">
        <v>439.98352886399567</v>
      </c>
      <c r="AW60" s="561">
        <v>439.98352886399567</v>
      </c>
      <c r="AX60" s="561">
        <v>439.98352886399567</v>
      </c>
      <c r="AY60" s="561">
        <v>439.98352886399567</v>
      </c>
      <c r="AZ60" s="561">
        <v>439.98352886399567</v>
      </c>
      <c r="BA60" s="561">
        <v>439.98352886399567</v>
      </c>
      <c r="BB60" s="561">
        <v>439.98352886399567</v>
      </c>
      <c r="BC60" s="561">
        <v>439.98352886399567</v>
      </c>
      <c r="BD60" s="561">
        <v>439.98352886399567</v>
      </c>
      <c r="BE60" s="561">
        <v>439.98352886399567</v>
      </c>
      <c r="BF60" s="561">
        <v>439.98352886399567</v>
      </c>
      <c r="BG60" s="561">
        <v>439.98352886399567</v>
      </c>
      <c r="BH60" s="561">
        <v>439.98352886399567</v>
      </c>
      <c r="BI60" s="561">
        <v>439.98352886399567</v>
      </c>
      <c r="BJ60" s="561">
        <v>439.98352886399567</v>
      </c>
      <c r="BK60" s="561">
        <v>439.98352886399567</v>
      </c>
      <c r="BL60" s="561">
        <v>439.98352886399567</v>
      </c>
      <c r="BM60" s="561">
        <v>439.98352886399567</v>
      </c>
      <c r="BN60" s="561">
        <v>439.98352886399567</v>
      </c>
      <c r="BO60" s="561">
        <v>439.98352886399567</v>
      </c>
      <c r="BP60" s="561">
        <v>439.98352886399567</v>
      </c>
      <c r="BQ60" s="561">
        <v>439.98352886399567</v>
      </c>
      <c r="BR60" s="561">
        <v>439.98352886399567</v>
      </c>
      <c r="BS60" s="561">
        <v>439.98352886399567</v>
      </c>
      <c r="BT60" s="561">
        <v>439.98352886399567</v>
      </c>
      <c r="BU60" s="561">
        <v>439.98352886399567</v>
      </c>
    </row>
    <row r="61" spans="1:73" ht="16.350000000000001" customHeight="1" x14ac:dyDescent="0.4">
      <c r="A61" s="40" t="s">
        <v>44</v>
      </c>
      <c r="B61" s="13" t="str">
        <f t="shared" si="46"/>
        <v>3. Agriculturekt CO2-eq WAM</v>
      </c>
      <c r="C61" s="876" t="s">
        <v>48</v>
      </c>
      <c r="D61" s="18" t="s">
        <v>2</v>
      </c>
      <c r="E61" s="17" t="s">
        <v>130</v>
      </c>
      <c r="F61" s="18" t="s">
        <v>48</v>
      </c>
      <c r="G61" s="19" t="str">
        <f t="shared" si="47"/>
        <v>Þús. tonn CO₂-íg. | kt CO₂e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528">
        <f t="shared" si="45"/>
        <v>692.38040246203309</v>
      </c>
      <c r="AP61" s="20">
        <v>690.03005451968113</v>
      </c>
      <c r="AQ61" s="20">
        <v>684.39084094427733</v>
      </c>
      <c r="AR61" s="20">
        <v>679.977774518253</v>
      </c>
      <c r="AS61" s="20">
        <v>675.5601764435429</v>
      </c>
      <c r="AT61" s="20">
        <v>671.13904996044062</v>
      </c>
      <c r="AU61" s="20">
        <v>665.82038686401393</v>
      </c>
      <c r="AV61" s="20">
        <v>660.65089187941453</v>
      </c>
      <c r="AW61" s="20">
        <v>658.30115982060272</v>
      </c>
      <c r="AX61" s="20">
        <v>656.6245026880398</v>
      </c>
      <c r="AY61" s="20">
        <v>654.94645372052605</v>
      </c>
      <c r="AZ61" s="20">
        <v>653.05685169408321</v>
      </c>
      <c r="BA61" s="20">
        <v>651.01798393000922</v>
      </c>
      <c r="BB61" s="20">
        <v>648.79849290071377</v>
      </c>
      <c r="BC61" s="20">
        <v>646.0536276611432</v>
      </c>
      <c r="BD61" s="20">
        <v>642.78467152764529</v>
      </c>
      <c r="BE61" s="20">
        <v>639.98224920032169</v>
      </c>
      <c r="BF61" s="20">
        <v>637.19355790137786</v>
      </c>
      <c r="BG61" s="20">
        <v>634.45881308636012</v>
      </c>
      <c r="BH61" s="20">
        <v>631.82909868962429</v>
      </c>
      <c r="BI61" s="20">
        <v>629.26900041579222</v>
      </c>
      <c r="BJ61" s="20">
        <v>627.00925076788917</v>
      </c>
      <c r="BK61" s="20">
        <v>625.36043425133062</v>
      </c>
      <c r="BL61" s="20">
        <v>623.71781045901162</v>
      </c>
      <c r="BM61" s="20">
        <v>621.88044009776252</v>
      </c>
      <c r="BN61" s="20">
        <v>619.9057852488138</v>
      </c>
      <c r="BO61" s="20">
        <v>617.78080133245157</v>
      </c>
      <c r="BP61" s="20">
        <v>615.18872503946363</v>
      </c>
      <c r="BQ61" s="20">
        <v>612.07620312580718</v>
      </c>
      <c r="BR61" s="20">
        <v>609.44455703672907</v>
      </c>
      <c r="BS61" s="20">
        <v>606.77734377384138</v>
      </c>
      <c r="BT61" s="20">
        <v>604.21326892507591</v>
      </c>
      <c r="BU61" s="20">
        <v>601.69397005311464</v>
      </c>
    </row>
    <row r="62" spans="1:73" ht="16.350000000000001" customHeight="1" x14ac:dyDescent="0.4">
      <c r="A62" s="40" t="s">
        <v>46</v>
      </c>
      <c r="B62" s="13" t="str">
        <f t="shared" si="46"/>
        <v>5. Wastekt CO2-eq WAM</v>
      </c>
      <c r="C62" s="876" t="s">
        <v>48</v>
      </c>
      <c r="D62" s="18" t="s">
        <v>1</v>
      </c>
      <c r="E62" s="17" t="s">
        <v>131</v>
      </c>
      <c r="F62" s="18"/>
      <c r="G62" s="19" t="str">
        <f t="shared" si="47"/>
        <v>Þús. tonn CO₂-íg. | kt CO₂e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528">
        <f t="shared" si="45"/>
        <v>233.17458725375354</v>
      </c>
      <c r="AP62" s="20">
        <v>198.19470251585008</v>
      </c>
      <c r="AQ62" s="20">
        <v>180.59686090097335</v>
      </c>
      <c r="AR62" s="20">
        <v>164.99638398602849</v>
      </c>
      <c r="AS62" s="20">
        <v>152.96899489761478</v>
      </c>
      <c r="AT62" s="20">
        <v>149.10952289385324</v>
      </c>
      <c r="AU62" s="20">
        <v>143.21615208724316</v>
      </c>
      <c r="AV62" s="20">
        <v>144.94489983226455</v>
      </c>
      <c r="AW62" s="20">
        <v>131.74802863289148</v>
      </c>
      <c r="AX62" s="20">
        <v>125.59418722947102</v>
      </c>
      <c r="AY62" s="20">
        <v>120.87483942438124</v>
      </c>
      <c r="AZ62" s="20">
        <v>117.38319115146228</v>
      </c>
      <c r="BA62" s="20">
        <v>114.94426040493441</v>
      </c>
      <c r="BB62" s="20">
        <v>113.07731298878257</v>
      </c>
      <c r="BC62" s="20">
        <v>106.92972079606514</v>
      </c>
      <c r="BD62" s="20">
        <v>101.45515256604233</v>
      </c>
      <c r="BE62" s="20">
        <v>96.56436883502974</v>
      </c>
      <c r="BF62" s="20">
        <v>92.180840094178251</v>
      </c>
      <c r="BG62" s="20">
        <v>88.242894037599996</v>
      </c>
      <c r="BH62" s="20">
        <v>84.691777899609491</v>
      </c>
      <c r="BI62" s="20">
        <v>81.479087085695397</v>
      </c>
      <c r="BJ62" s="20">
        <v>78.56453219547673</v>
      </c>
      <c r="BK62" s="20">
        <v>75.91342266636785</v>
      </c>
      <c r="BL62" s="20">
        <v>73.496253412718119</v>
      </c>
      <c r="BM62" s="20">
        <v>71.287281392909676</v>
      </c>
      <c r="BN62" s="20">
        <v>69.263408263001907</v>
      </c>
      <c r="BO62" s="20">
        <v>67.404845021631047</v>
      </c>
      <c r="BP62" s="20">
        <v>65.695298850704106</v>
      </c>
      <c r="BQ62" s="20">
        <v>64.111797662949442</v>
      </c>
      <c r="BR62" s="20">
        <v>62.649713711382383</v>
      </c>
      <c r="BS62" s="20">
        <v>61.29746225041594</v>
      </c>
      <c r="BT62" s="20">
        <v>60.044863786272956</v>
      </c>
      <c r="BU62" s="20">
        <v>58.882864748767823</v>
      </c>
    </row>
    <row r="63" spans="1:73" ht="16.350000000000001" customHeight="1" x14ac:dyDescent="0.4">
      <c r="A63" s="5" t="s">
        <v>99</v>
      </c>
      <c r="B63" s="13" t="str">
        <f t="shared" si="46"/>
        <v>National Total, without LULUCF OTHER kt CO2-eq WAM</v>
      </c>
      <c r="C63" s="876" t="s">
        <v>48</v>
      </c>
      <c r="D63" s="43" t="s">
        <v>24</v>
      </c>
      <c r="E63" s="17" t="s">
        <v>196</v>
      </c>
      <c r="F63" s="43"/>
      <c r="G63" s="19" t="str">
        <f t="shared" si="47"/>
        <v>Þús. tonn CO₂-íg. | kt CO₂e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528">
        <f t="shared" si="45"/>
        <v>326.32310713235347</v>
      </c>
      <c r="AP63" s="44">
        <f t="shared" ref="AP63" si="48">AP$64-SUM(AP56:AP62)</f>
        <v>366.86588153566936</v>
      </c>
      <c r="AQ63" s="44">
        <f t="shared" ref="AQ63:BU63" si="49">AQ$64-SUM(AQ56:AQ62)</f>
        <v>359.09294049037817</v>
      </c>
      <c r="AR63" s="44">
        <f t="shared" si="49"/>
        <v>331.35934525303128</v>
      </c>
      <c r="AS63" s="44">
        <f t="shared" si="49"/>
        <v>331.42400137319328</v>
      </c>
      <c r="AT63" s="44">
        <f t="shared" si="49"/>
        <v>277.87404460315656</v>
      </c>
      <c r="AU63" s="44">
        <f t="shared" si="49"/>
        <v>258.0950826985013</v>
      </c>
      <c r="AV63" s="44">
        <f t="shared" si="49"/>
        <v>257.04122449549823</v>
      </c>
      <c r="AW63" s="44">
        <f t="shared" si="49"/>
        <v>239.40425635341535</v>
      </c>
      <c r="AX63" s="44">
        <f t="shared" si="49"/>
        <v>235.82437979224642</v>
      </c>
      <c r="AY63" s="44">
        <f t="shared" si="49"/>
        <v>241.78298524209458</v>
      </c>
      <c r="AZ63" s="44">
        <f t="shared" si="49"/>
        <v>230.15725021629441</v>
      </c>
      <c r="BA63" s="44">
        <f t="shared" si="49"/>
        <v>215.40607019263916</v>
      </c>
      <c r="BB63" s="44">
        <f t="shared" si="49"/>
        <v>214.09698044309607</v>
      </c>
      <c r="BC63" s="44">
        <f t="shared" si="49"/>
        <v>211.676564419226</v>
      </c>
      <c r="BD63" s="44">
        <f t="shared" si="49"/>
        <v>208.19513066728814</v>
      </c>
      <c r="BE63" s="44">
        <f t="shared" si="49"/>
        <v>204.3572833233643</v>
      </c>
      <c r="BF63" s="44">
        <f t="shared" si="49"/>
        <v>197.53944814523402</v>
      </c>
      <c r="BG63" s="44">
        <f t="shared" si="49"/>
        <v>193.34582205930474</v>
      </c>
      <c r="BH63" s="44">
        <f t="shared" si="49"/>
        <v>188.18684204982765</v>
      </c>
      <c r="BI63" s="44">
        <f t="shared" si="49"/>
        <v>182.6615311993246</v>
      </c>
      <c r="BJ63" s="44">
        <f t="shared" si="49"/>
        <v>176.8154734006439</v>
      </c>
      <c r="BK63" s="44">
        <f t="shared" si="49"/>
        <v>170.20466495175424</v>
      </c>
      <c r="BL63" s="44">
        <f t="shared" si="49"/>
        <v>163.78797661168437</v>
      </c>
      <c r="BM63" s="44">
        <f t="shared" si="49"/>
        <v>157.10877458009918</v>
      </c>
      <c r="BN63" s="44">
        <f t="shared" si="49"/>
        <v>149.42152627255928</v>
      </c>
      <c r="BO63" s="44">
        <f t="shared" si="49"/>
        <v>141.50811159129535</v>
      </c>
      <c r="BP63" s="44">
        <f t="shared" si="49"/>
        <v>133.14201643994784</v>
      </c>
      <c r="BQ63" s="44">
        <f t="shared" si="49"/>
        <v>128.47160985174605</v>
      </c>
      <c r="BR63" s="44">
        <f t="shared" si="49"/>
        <v>120.07228243415193</v>
      </c>
      <c r="BS63" s="44">
        <f t="shared" si="49"/>
        <v>111.82138002679994</v>
      </c>
      <c r="BT63" s="44">
        <f t="shared" si="49"/>
        <v>103.86431201404048</v>
      </c>
      <c r="BU63" s="44">
        <f t="shared" si="49"/>
        <v>96.287618997022946</v>
      </c>
    </row>
    <row r="64" spans="1:73" ht="16.350000000000001" customHeight="1" x14ac:dyDescent="0.4">
      <c r="A64" s="5" t="s">
        <v>49</v>
      </c>
      <c r="B64" s="13" t="str">
        <f t="shared" si="46"/>
        <v>National Total, without LULUCFkt CO2-eq WAM</v>
      </c>
      <c r="C64" s="876" t="s">
        <v>48</v>
      </c>
      <c r="D64" s="46" t="s">
        <v>140</v>
      </c>
      <c r="E64" s="45"/>
      <c r="F64" s="46"/>
      <c r="G64" s="25" t="str">
        <f t="shared" si="47"/>
        <v>Þús. tonn CO₂-íg. | kt CO₂e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528">
        <f t="shared" si="45"/>
        <v>4646.0466707768592</v>
      </c>
      <c r="AP64" s="26">
        <v>4662.1970512682719</v>
      </c>
      <c r="AQ64" s="26">
        <v>4619.2142111817366</v>
      </c>
      <c r="AR64" s="26">
        <v>4554.7056215637112</v>
      </c>
      <c r="AS64" s="26">
        <v>4512.1732326008178</v>
      </c>
      <c r="AT64" s="26">
        <v>4346.6211227578451</v>
      </c>
      <c r="AU64" s="26">
        <v>4245.3895224608386</v>
      </c>
      <c r="AV64" s="26">
        <v>4156.4264395406808</v>
      </c>
      <c r="AW64" s="26">
        <v>4071.6883545917285</v>
      </c>
      <c r="AX64" s="26">
        <v>4014.1677429949045</v>
      </c>
      <c r="AY64" s="26">
        <v>3963.652824898325</v>
      </c>
      <c r="AZ64" s="26">
        <v>3895.3634962743395</v>
      </c>
      <c r="BA64" s="26">
        <v>3815.5344645717405</v>
      </c>
      <c r="BB64" s="26">
        <v>3749.9779087958145</v>
      </c>
      <c r="BC64" s="26">
        <v>3676.4898310181238</v>
      </c>
      <c r="BD64" s="26">
        <v>3602.6766109245214</v>
      </c>
      <c r="BE64" s="26">
        <v>3529.556861080503</v>
      </c>
      <c r="BF64" s="26">
        <v>3455.1612945798915</v>
      </c>
      <c r="BG64" s="26">
        <v>3384.4378563830173</v>
      </c>
      <c r="BH64" s="26">
        <v>3315.6157978692509</v>
      </c>
      <c r="BI64" s="26">
        <v>3248.7048477716203</v>
      </c>
      <c r="BJ64" s="26">
        <v>3190.9628568100302</v>
      </c>
      <c r="BK64" s="26">
        <v>3140.4346681909205</v>
      </c>
      <c r="BL64" s="26">
        <v>3095.3635895741995</v>
      </c>
      <c r="BM64" s="26">
        <v>3053.2564184523494</v>
      </c>
      <c r="BN64" s="26">
        <v>3020.6318964693528</v>
      </c>
      <c r="BO64" s="26">
        <v>2987.7965658193943</v>
      </c>
      <c r="BP64" s="26">
        <v>2955.104536402177</v>
      </c>
      <c r="BQ64" s="26">
        <v>2927.2935316984799</v>
      </c>
      <c r="BR64" s="26">
        <v>2898.3496555078696</v>
      </c>
      <c r="BS64" s="26">
        <v>2868.7110402598978</v>
      </c>
      <c r="BT64" s="26">
        <v>2841.5174073088174</v>
      </c>
      <c r="BU64" s="26">
        <v>2816.1416542976995</v>
      </c>
    </row>
    <row r="65" spans="1:73" s="700" customFormat="1" ht="16.350000000000001" hidden="1" customHeight="1" x14ac:dyDescent="0.4">
      <c r="A65" s="704" t="s">
        <v>439</v>
      </c>
      <c r="B65" s="196"/>
      <c r="C65" s="882"/>
      <c r="D65" s="196" t="s">
        <v>438</v>
      </c>
      <c r="E65" s="516"/>
      <c r="F65" s="196"/>
      <c r="G65" s="701"/>
      <c r="AO65" s="700">
        <f t="shared" si="45"/>
        <v>1144.3965991284231</v>
      </c>
      <c r="AP65" s="702">
        <f t="shared" ref="AP65" si="50">AP64-AP59-AP56-AP57-AP61</f>
        <v>1201.0399727604517</v>
      </c>
      <c r="AQ65" s="702">
        <f t="shared" ref="AQ65" si="51">AQ64-AQ59-AQ56-AQ57-AQ61</f>
        <v>1141.0691901002842</v>
      </c>
      <c r="AR65" s="702">
        <f t="shared" ref="AR65" si="52">AR64-AR59-AR56-AR57-AR61</f>
        <v>1092.7351179479917</v>
      </c>
      <c r="AS65" s="702">
        <f t="shared" ref="AS65" si="53">AS64-AS59-AS56-AS57-AS61</f>
        <v>1075.7723849797399</v>
      </c>
      <c r="AT65" s="702">
        <f t="shared" ref="AT65" si="54">AT64-AT59-AT56-AT57-AT61</f>
        <v>1013.3629562059425</v>
      </c>
      <c r="AU65" s="702">
        <f t="shared" ref="AU65" si="55">AU64-AU59-AU56-AU57-AU61</f>
        <v>987.69062349467708</v>
      </c>
      <c r="AV65" s="702">
        <f t="shared" ref="AV65" si="56">AV64-AV59-AV56-AV57-AV61</f>
        <v>976.81551303669562</v>
      </c>
      <c r="AW65" s="702">
        <f t="shared" ref="AW65" si="57">AW64-AW59-AW56-AW57-AW61</f>
        <v>945.98167369523901</v>
      </c>
      <c r="AX65" s="702">
        <f t="shared" ref="AX65" si="58">AX64-AX59-AX56-AX57-AX61</f>
        <v>936.24795573064955</v>
      </c>
      <c r="AY65" s="702">
        <f t="shared" ref="AY65" si="59">AY64-AY59-AY56-AY57-AY61</f>
        <v>937.48721337540883</v>
      </c>
      <c r="AZ65" s="702">
        <f t="shared" ref="AZ65" si="60">AZ64-AZ59-AZ56-AZ57-AZ61</f>
        <v>922.36983007668891</v>
      </c>
      <c r="BA65" s="702">
        <f t="shared" ref="BA65" si="61">BA64-BA59-BA56-BA57-BA61</f>
        <v>905.17971930650651</v>
      </c>
      <c r="BB65" s="702">
        <f t="shared" ref="BB65" si="62">BB64-BB59-BB56-BB57-BB61</f>
        <v>902.00368214081107</v>
      </c>
      <c r="BC65" s="702">
        <f t="shared" ref="BC65" si="63">BC64-BC59-BC56-BC57-BC61</f>
        <v>893.43567392422358</v>
      </c>
      <c r="BD65" s="702">
        <f t="shared" ref="BD65" si="64">BD64-BD59-BD56-BD57-BD61</f>
        <v>884.47967194226248</v>
      </c>
      <c r="BE65" s="702">
        <f t="shared" ref="BE65" si="65">BE64-BE59-BE56-BE57-BE61</f>
        <v>875.7510408673262</v>
      </c>
      <c r="BF65" s="702">
        <f t="shared" ref="BF65" si="66">BF64-BF59-BF56-BF57-BF61</f>
        <v>864.54967694834465</v>
      </c>
      <c r="BG65" s="702">
        <f t="shared" ref="BG65" si="67">BG64-BG59-BG56-BG57-BG61</f>
        <v>856.41810480583717</v>
      </c>
      <c r="BH65" s="702">
        <f t="shared" ref="BH65" si="68">BH64-BH59-BH56-BH57-BH61</f>
        <v>847.70800865836964</v>
      </c>
      <c r="BI65" s="702">
        <f t="shared" ref="BI65" si="69">BI64-BI59-BI56-BI57-BI61</f>
        <v>838.97000699395255</v>
      </c>
      <c r="BJ65" s="702">
        <f t="shared" ref="BJ65" si="70">BJ64-BJ59-BJ56-BJ57-BJ61</f>
        <v>830.20939430505314</v>
      </c>
      <c r="BK65" s="702">
        <f t="shared" ref="BK65" si="71">BK64-BK59-BK56-BK57-BK61</f>
        <v>820.94747632705457</v>
      </c>
      <c r="BL65" s="702">
        <f t="shared" ref="BL65" si="72">BL64-BL59-BL56-BL57-BL61</f>
        <v>812.11361873333499</v>
      </c>
      <c r="BM65" s="702">
        <f t="shared" ref="BM65" si="73">BM64-BM59-BM56-BM57-BM61</f>
        <v>803.22544468194121</v>
      </c>
      <c r="BN65" s="702">
        <f t="shared" ref="BN65" si="74">BN64-BN59-BN56-BN57-BN61</f>
        <v>793.51432324449365</v>
      </c>
      <c r="BO65" s="702">
        <f t="shared" ref="BO65" si="75">BO64-BO59-BO56-BO57-BO61</f>
        <v>783.74234532185892</v>
      </c>
      <c r="BP65" s="702">
        <f t="shared" ref="BP65" si="76">BP64-BP59-BP56-BP57-BP61</f>
        <v>773.66670399958412</v>
      </c>
      <c r="BQ65" s="702">
        <f t="shared" ref="BQ65" si="77">BQ64-BQ59-BQ56-BQ57-BQ61</f>
        <v>767.41279622362788</v>
      </c>
      <c r="BR65" s="702">
        <f t="shared" ref="BR65" si="78">BR64-BR59-BR56-BR57-BR61</f>
        <v>757.55138485446696</v>
      </c>
      <c r="BS65" s="702">
        <f t="shared" ref="BS65" si="79">BS64-BS59-BS56-BS57-BS61</f>
        <v>747.94823098614791</v>
      </c>
      <c r="BT65" s="702">
        <f t="shared" ref="BT65" si="80">BT64-BT59-BT56-BT57-BT61</f>
        <v>738.73856450924541</v>
      </c>
      <c r="BU65" s="702">
        <f t="shared" ref="BU65" si="81">BU64-BU59-BU56-BU57-BU61</f>
        <v>729.99987245472346</v>
      </c>
    </row>
    <row r="66" spans="1:73" s="32" customFormat="1" x14ac:dyDescent="0.4">
      <c r="A66" s="28"/>
      <c r="B66" s="587"/>
      <c r="C66" s="877"/>
      <c r="D66" s="22"/>
      <c r="E66" s="22"/>
      <c r="F66" s="37"/>
      <c r="G66" s="38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</row>
    <row r="67" spans="1:73" s="470" customFormat="1" ht="42.6" customHeight="1" x14ac:dyDescent="0.75">
      <c r="A67" s="690"/>
      <c r="B67" s="691"/>
      <c r="C67" s="884"/>
      <c r="D67" s="465" t="s">
        <v>271</v>
      </c>
      <c r="E67" s="466"/>
      <c r="F67" s="467"/>
      <c r="G67" s="468"/>
      <c r="H67" s="54"/>
      <c r="I67" s="469"/>
      <c r="J67" s="469"/>
      <c r="K67" s="469"/>
      <c r="L67" s="469"/>
      <c r="M67" s="469"/>
      <c r="N67" s="469"/>
      <c r="O67" s="469"/>
      <c r="P67" s="469"/>
      <c r="Q67" s="469"/>
      <c r="R67" s="469"/>
      <c r="S67" s="469"/>
      <c r="T67" s="469"/>
      <c r="U67" s="469"/>
      <c r="V67" s="469"/>
      <c r="W67" s="469"/>
      <c r="X67" s="469"/>
      <c r="Y67" s="469"/>
      <c r="Z67" s="469"/>
      <c r="AA67" s="469"/>
      <c r="AB67" s="469"/>
      <c r="AC67" s="469"/>
      <c r="AD67" s="469"/>
      <c r="AE67" s="469"/>
      <c r="AF67" s="469"/>
      <c r="AG67" s="469"/>
      <c r="AH67" s="469"/>
      <c r="AI67" s="469"/>
      <c r="AJ67" s="469"/>
      <c r="AK67" s="469"/>
      <c r="AL67" s="469"/>
      <c r="AM67" s="469"/>
      <c r="AN67" s="469"/>
      <c r="AO67" s="469"/>
    </row>
    <row r="68" spans="1:73" s="477" customFormat="1" ht="37.200000000000003" customHeight="1" x14ac:dyDescent="0.4">
      <c r="A68" s="692"/>
      <c r="B68" s="693"/>
      <c r="C68" s="885"/>
      <c r="D68" s="415"/>
      <c r="E68" s="200"/>
      <c r="F68" s="200"/>
      <c r="G68" s="53"/>
      <c r="H68" s="416"/>
      <c r="I68" s="476"/>
      <c r="J68" s="476"/>
      <c r="K68" s="476"/>
      <c r="L68" s="476"/>
      <c r="M68" s="476"/>
      <c r="N68" s="476"/>
      <c r="O68" s="476"/>
      <c r="P68" s="476"/>
      <c r="Q68" s="476"/>
      <c r="R68" s="476"/>
      <c r="S68" s="476"/>
      <c r="T68" s="476"/>
      <c r="U68" s="476"/>
      <c r="V68" s="476"/>
      <c r="W68" s="476"/>
      <c r="X68" s="476"/>
      <c r="Y68" s="476"/>
      <c r="Z68" s="476"/>
      <c r="AA68" s="476"/>
      <c r="AB68" s="476"/>
      <c r="AC68" s="476"/>
      <c r="AD68" s="476"/>
      <c r="AE68" s="476"/>
      <c r="AF68" s="476"/>
      <c r="AG68" s="476"/>
      <c r="AH68" s="476"/>
      <c r="AI68" s="476"/>
      <c r="AJ68" s="476"/>
      <c r="AK68" s="476"/>
      <c r="AL68" s="476"/>
      <c r="AM68" s="476"/>
      <c r="AN68" s="476"/>
      <c r="AO68" s="476"/>
      <c r="AP68" s="476"/>
      <c r="AQ68" s="476"/>
      <c r="AR68" s="476"/>
      <c r="AS68" s="476"/>
      <c r="AT68" s="476"/>
      <c r="AU68" s="476"/>
      <c r="AV68" s="476"/>
      <c r="AW68" s="476"/>
      <c r="AX68" s="476"/>
      <c r="AY68" s="476"/>
      <c r="AZ68" s="476"/>
      <c r="BA68" s="476"/>
      <c r="BB68" s="476"/>
      <c r="BC68" s="476"/>
      <c r="BD68" s="476"/>
      <c r="BE68" s="476"/>
      <c r="BF68" s="476"/>
      <c r="BG68" s="476"/>
      <c r="BH68" s="476"/>
      <c r="BI68" s="476"/>
      <c r="BJ68" s="476"/>
      <c r="BK68" s="476"/>
      <c r="BL68" s="476"/>
      <c r="BM68" s="476"/>
      <c r="BN68" s="476"/>
      <c r="BO68" s="476"/>
      <c r="BP68" s="476"/>
      <c r="BQ68" s="476"/>
      <c r="BR68" s="476"/>
      <c r="BS68" s="476"/>
      <c r="BT68" s="476"/>
      <c r="BU68" s="476"/>
    </row>
    <row r="69" spans="1:73" s="12" customFormat="1" ht="24" customHeight="1" x14ac:dyDescent="0.4">
      <c r="A69" s="9"/>
      <c r="B69" s="587" t="s">
        <v>48</v>
      </c>
      <c r="C69" s="874"/>
      <c r="D69" s="55" t="str">
        <f>$D$4</f>
        <v>Söguleg losun | Historical Emissions</v>
      </c>
      <c r="E69" s="55"/>
      <c r="F69" s="55"/>
      <c r="G69" s="55"/>
      <c r="H69" s="11"/>
      <c r="I69" s="12" t="s">
        <v>48</v>
      </c>
      <c r="J69" s="13"/>
      <c r="K69" s="14"/>
      <c r="L69" s="15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</row>
    <row r="70" spans="1:73" s="32" customFormat="1" ht="15" customHeight="1" x14ac:dyDescent="0.55000000000000004">
      <c r="A70" s="40" t="s">
        <v>50</v>
      </c>
      <c r="B70" s="32" t="s">
        <v>48</v>
      </c>
      <c r="C70" s="883" t="s">
        <v>48</v>
      </c>
      <c r="D70" s="18" t="s">
        <v>5</v>
      </c>
      <c r="E70" s="17" t="s">
        <v>141</v>
      </c>
      <c r="F70" s="56"/>
      <c r="G70" s="19" t="str">
        <f>$G$5</f>
        <v>Þús. tonn CO₂-íg. | kt CO₂e</v>
      </c>
      <c r="H70" s="20">
        <v>760.43743715697804</v>
      </c>
      <c r="I70" s="20">
        <v>738.54790545981575</v>
      </c>
      <c r="J70" s="20">
        <v>817.72261535831558</v>
      </c>
      <c r="K70" s="20">
        <v>875.35407857239727</v>
      </c>
      <c r="L70" s="20">
        <v>858.59988349043726</v>
      </c>
      <c r="M70" s="20">
        <v>921.58739468062106</v>
      </c>
      <c r="N70" s="20">
        <v>941.8355393211059</v>
      </c>
      <c r="O70" s="20">
        <v>928.43528249451151</v>
      </c>
      <c r="P70" s="20">
        <v>913.7304185060168</v>
      </c>
      <c r="Q70" s="20">
        <v>896.73666811718942</v>
      </c>
      <c r="R70" s="20">
        <v>891.62636675738338</v>
      </c>
      <c r="S70" s="20">
        <v>735.43512282644895</v>
      </c>
      <c r="T70" s="20">
        <v>833.44738299320807</v>
      </c>
      <c r="U70" s="20">
        <v>800.59763840041353</v>
      </c>
      <c r="V70" s="20">
        <v>822.10422373737845</v>
      </c>
      <c r="W70" s="20">
        <v>742.27579695757936</v>
      </c>
      <c r="X70" s="20">
        <v>676.16624793131371</v>
      </c>
      <c r="Y70" s="20">
        <v>768.90031104164586</v>
      </c>
      <c r="Z70" s="20">
        <v>706.67813037021858</v>
      </c>
      <c r="AA70" s="20">
        <v>762.70393720745039</v>
      </c>
      <c r="AB70" s="20">
        <v>726.56824505484042</v>
      </c>
      <c r="AC70" s="20">
        <v>657.20260984912954</v>
      </c>
      <c r="AD70" s="20">
        <v>651.37378056662806</v>
      </c>
      <c r="AE70" s="20">
        <v>614.72353826059737</v>
      </c>
      <c r="AF70" s="20">
        <v>606.24731041801465</v>
      </c>
      <c r="AG70" s="20">
        <v>621.21740588116916</v>
      </c>
      <c r="AH70" s="20">
        <v>518.76690503112491</v>
      </c>
      <c r="AI70" s="20">
        <v>530.38142924834813</v>
      </c>
      <c r="AJ70" s="20">
        <v>546.90019133575004</v>
      </c>
      <c r="AK70" s="20">
        <v>518.36261174209733</v>
      </c>
      <c r="AL70" s="20">
        <v>509.49421478812258</v>
      </c>
      <c r="AM70" s="20">
        <v>569.42147138918847</v>
      </c>
      <c r="AN70" s="20">
        <v>480.50043943615663</v>
      </c>
      <c r="AO70" s="20">
        <v>485.3352147538011</v>
      </c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</row>
    <row r="71" spans="1:73" s="32" customFormat="1" ht="15" customHeight="1" x14ac:dyDescent="0.55000000000000004">
      <c r="A71" s="40" t="s">
        <v>51</v>
      </c>
      <c r="B71" s="32" t="s">
        <v>48</v>
      </c>
      <c r="C71" s="883" t="s">
        <v>48</v>
      </c>
      <c r="D71" s="18" t="s">
        <v>6</v>
      </c>
      <c r="E71" s="17" t="s">
        <v>162</v>
      </c>
      <c r="F71" s="56"/>
      <c r="G71" s="19" t="str">
        <f t="shared" ref="G71:G83" si="82">$G$5</f>
        <v>Þús. tonn CO₂-íg. | kt CO₂e</v>
      </c>
      <c r="H71" s="20">
        <v>530.7009231362897</v>
      </c>
      <c r="I71" s="20">
        <v>549.17187398165254</v>
      </c>
      <c r="J71" s="20">
        <v>563.626051363991</v>
      </c>
      <c r="K71" s="20">
        <v>560.43953147724108</v>
      </c>
      <c r="L71" s="20">
        <v>568.39890359988328</v>
      </c>
      <c r="M71" s="20">
        <v>558.16030073013405</v>
      </c>
      <c r="N71" s="20">
        <v>538.78089172673845</v>
      </c>
      <c r="O71" s="20">
        <v>570.04492803345556</v>
      </c>
      <c r="P71" s="20">
        <v>578.62328150873111</v>
      </c>
      <c r="Q71" s="20">
        <v>604.18995374653491</v>
      </c>
      <c r="R71" s="20">
        <v>615.73403505372619</v>
      </c>
      <c r="S71" s="20">
        <v>622.28592329183994</v>
      </c>
      <c r="T71" s="20">
        <v>631.124057560339</v>
      </c>
      <c r="U71" s="20">
        <v>709.90818094417125</v>
      </c>
      <c r="V71" s="20">
        <v>746.64880758060849</v>
      </c>
      <c r="W71" s="20">
        <v>774.98717675893204</v>
      </c>
      <c r="X71" s="20">
        <v>883.45643465810895</v>
      </c>
      <c r="Y71" s="20">
        <v>914.96673008540438</v>
      </c>
      <c r="Z71" s="20">
        <v>861.23256083911201</v>
      </c>
      <c r="AA71" s="20">
        <v>862.03000676944737</v>
      </c>
      <c r="AB71" s="20">
        <v>814.50613831283817</v>
      </c>
      <c r="AC71" s="20">
        <v>796.11839555550409</v>
      </c>
      <c r="AD71" s="20">
        <v>790.6110668506775</v>
      </c>
      <c r="AE71" s="20">
        <v>805.08699020156052</v>
      </c>
      <c r="AF71" s="20">
        <v>804.21870801816067</v>
      </c>
      <c r="AG71" s="20">
        <v>826.77387826647612</v>
      </c>
      <c r="AH71" s="20">
        <v>901.82935475513204</v>
      </c>
      <c r="AI71" s="20">
        <v>951.38401673442957</v>
      </c>
      <c r="AJ71" s="20">
        <v>976.87494552460259</v>
      </c>
      <c r="AK71" s="20">
        <v>956.41207127039218</v>
      </c>
      <c r="AL71" s="20">
        <v>830.28702289015064</v>
      </c>
      <c r="AM71" s="20">
        <v>859.18959264190892</v>
      </c>
      <c r="AN71" s="20">
        <v>926.01224577878793</v>
      </c>
      <c r="AO71" s="20">
        <v>921.28481276391403</v>
      </c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</row>
    <row r="72" spans="1:73" s="32" customFormat="1" ht="15" customHeight="1" x14ac:dyDescent="0.55000000000000004">
      <c r="A72" s="40" t="s">
        <v>52</v>
      </c>
      <c r="B72" s="32" t="s">
        <v>48</v>
      </c>
      <c r="C72" s="883" t="s">
        <v>48</v>
      </c>
      <c r="D72" s="18" t="s">
        <v>7</v>
      </c>
      <c r="E72" s="18" t="s">
        <v>187</v>
      </c>
      <c r="F72" s="56"/>
      <c r="G72" s="19" t="str">
        <f t="shared" si="82"/>
        <v>Þús. tonn CO₂-íg. | kt CO₂e</v>
      </c>
      <c r="H72" s="20">
        <v>33.592689259466667</v>
      </c>
      <c r="I72" s="20">
        <v>32.201725389066667</v>
      </c>
      <c r="J72" s="20">
        <v>27.224410482266663</v>
      </c>
      <c r="K72" s="20">
        <v>26.429316349733334</v>
      </c>
      <c r="L72" s="20">
        <v>24.585201250133338</v>
      </c>
      <c r="M72" s="20">
        <v>30.243199507600004</v>
      </c>
      <c r="N72" s="20">
        <v>34.290320180666669</v>
      </c>
      <c r="O72" s="20">
        <v>32.124993649733341</v>
      </c>
      <c r="P72" s="20">
        <v>33.773912666933334</v>
      </c>
      <c r="Q72" s="20">
        <v>32.33894076213334</v>
      </c>
      <c r="R72" s="20">
        <v>28.45911297426667</v>
      </c>
      <c r="S72" s="20">
        <v>25.02166617</v>
      </c>
      <c r="T72" s="20">
        <v>21.891146296399995</v>
      </c>
      <c r="U72" s="20">
        <v>22.175639411333332</v>
      </c>
      <c r="V72" s="20">
        <v>23.50699608213333</v>
      </c>
      <c r="W72" s="20">
        <v>26.205441711733332</v>
      </c>
      <c r="X72" s="20">
        <v>28.3528346704</v>
      </c>
      <c r="Y72" s="20">
        <v>22.219344058533331</v>
      </c>
      <c r="Z72" s="20">
        <v>26.434971138933332</v>
      </c>
      <c r="AA72" s="20">
        <v>21.952995185866662</v>
      </c>
      <c r="AB72" s="20">
        <v>21.298554827999997</v>
      </c>
      <c r="AC72" s="20">
        <v>20.433647872000002</v>
      </c>
      <c r="AD72" s="20">
        <v>21.0236773996</v>
      </c>
      <c r="AE72" s="20">
        <v>19.765428672133336</v>
      </c>
      <c r="AF72" s="20">
        <v>19.698405336533337</v>
      </c>
      <c r="AG72" s="20">
        <v>20.597434940666666</v>
      </c>
      <c r="AH72" s="20">
        <v>22.746395399866667</v>
      </c>
      <c r="AI72" s="20">
        <v>23.133315475600003</v>
      </c>
      <c r="AJ72" s="20">
        <v>24.770402378666667</v>
      </c>
      <c r="AK72" s="20">
        <v>27.967275005594509</v>
      </c>
      <c r="AL72" s="20">
        <v>13.2458178014416</v>
      </c>
      <c r="AM72" s="20">
        <v>20.8932966504</v>
      </c>
      <c r="AN72" s="20">
        <v>24.268683868533337</v>
      </c>
      <c r="AO72" s="20">
        <v>22.510975184533333</v>
      </c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</row>
    <row r="73" spans="1:73" s="32" customFormat="1" ht="15" customHeight="1" x14ac:dyDescent="0.55000000000000004">
      <c r="A73" s="40" t="s">
        <v>53</v>
      </c>
      <c r="B73" s="32" t="s">
        <v>48</v>
      </c>
      <c r="C73" s="883" t="s">
        <v>48</v>
      </c>
      <c r="D73" s="18" t="s">
        <v>8</v>
      </c>
      <c r="E73" s="18" t="s">
        <v>188</v>
      </c>
      <c r="F73" s="56"/>
      <c r="G73" s="19" t="str">
        <f t="shared" si="82"/>
        <v>Þús. tonn CO₂-íg. | kt CO₂e</v>
      </c>
      <c r="H73" s="20">
        <v>32.90600746666972</v>
      </c>
      <c r="I73" s="20">
        <v>23.118334138098895</v>
      </c>
      <c r="J73" s="20">
        <v>26.214323179199816</v>
      </c>
      <c r="K73" s="20">
        <v>32.019149494338876</v>
      </c>
      <c r="L73" s="20">
        <v>26.952358460372999</v>
      </c>
      <c r="M73" s="20">
        <v>37.524068872575825</v>
      </c>
      <c r="N73" s="20">
        <v>44.252911984973828</v>
      </c>
      <c r="O73" s="20">
        <v>26.941495555809812</v>
      </c>
      <c r="P73" s="20">
        <v>20.668408117064299</v>
      </c>
      <c r="Q73" s="20">
        <v>18.20758204949944</v>
      </c>
      <c r="R73" s="20">
        <v>12.662544690953844</v>
      </c>
      <c r="S73" s="20">
        <v>20.64303991064217</v>
      </c>
      <c r="T73" s="20">
        <v>18.67809749364854</v>
      </c>
      <c r="U73" s="20">
        <v>34.257314086427598</v>
      </c>
      <c r="V73" s="20">
        <v>48.756120365330574</v>
      </c>
      <c r="W73" s="20">
        <v>22.602848961105504</v>
      </c>
      <c r="X73" s="20">
        <v>51.559117007313546</v>
      </c>
      <c r="Y73" s="20">
        <v>61.411857554830583</v>
      </c>
      <c r="Z73" s="20">
        <v>55.369715839883263</v>
      </c>
      <c r="AA73" s="20">
        <v>31.752075715851465</v>
      </c>
      <c r="AB73" s="20">
        <v>35.307139818880238</v>
      </c>
      <c r="AC73" s="20">
        <v>18.702742389807792</v>
      </c>
      <c r="AD73" s="20">
        <v>13.816453576776222</v>
      </c>
      <c r="AE73" s="20">
        <v>15.811424417433498</v>
      </c>
      <c r="AF73" s="20">
        <v>20.451208760690278</v>
      </c>
      <c r="AG73" s="20">
        <v>26.634994300275558</v>
      </c>
      <c r="AH73" s="20">
        <v>27.818002298841321</v>
      </c>
      <c r="AI73" s="20">
        <v>31.64325842576952</v>
      </c>
      <c r="AJ73" s="20">
        <v>43.469950045502642</v>
      </c>
      <c r="AK73" s="20">
        <v>53.20264126363837</v>
      </c>
      <c r="AL73" s="20">
        <v>25.153031456029371</v>
      </c>
      <c r="AM73" s="20">
        <v>17.531236914920605</v>
      </c>
      <c r="AN73" s="20">
        <v>24.542971240693355</v>
      </c>
      <c r="AO73" s="20">
        <v>16.847724414769708</v>
      </c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</row>
    <row r="74" spans="1:73" s="32" customFormat="1" ht="15" customHeight="1" x14ac:dyDescent="0.55000000000000004">
      <c r="A74" s="40" t="s">
        <v>95</v>
      </c>
      <c r="B74" s="32" t="s">
        <v>48</v>
      </c>
      <c r="C74" s="883" t="s">
        <v>48</v>
      </c>
      <c r="D74" s="18" t="s">
        <v>9</v>
      </c>
      <c r="E74" s="18" t="s">
        <v>145</v>
      </c>
      <c r="F74" s="56"/>
      <c r="G74" s="19" t="str">
        <f t="shared" si="82"/>
        <v>Þús. tonn CO₂-íg. | kt CO₂e</v>
      </c>
      <c r="H74" s="20">
        <f t="shared" ref="H74" si="83">SUM(H75:H77)</f>
        <v>132.69956180646039</v>
      </c>
      <c r="I74" s="20">
        <f t="shared" ref="I74:AO74" si="84">SUM(I75:I77)</f>
        <v>126.61678523119784</v>
      </c>
      <c r="J74" s="20">
        <f t="shared" si="84"/>
        <v>118.00097418318089</v>
      </c>
      <c r="K74" s="20">
        <f t="shared" si="84"/>
        <v>127.39940553726262</v>
      </c>
      <c r="L74" s="20">
        <f t="shared" si="84"/>
        <v>129.83810631241099</v>
      </c>
      <c r="M74" s="20">
        <f t="shared" si="84"/>
        <v>163.28813671537699</v>
      </c>
      <c r="N74" s="20">
        <f t="shared" si="84"/>
        <v>158.35483371464707</v>
      </c>
      <c r="O74" s="20">
        <f t="shared" si="84"/>
        <v>190.80562569111964</v>
      </c>
      <c r="P74" s="20">
        <f t="shared" si="84"/>
        <v>192.96132537344991</v>
      </c>
      <c r="Q74" s="20">
        <f t="shared" si="84"/>
        <v>211.5031377140119</v>
      </c>
      <c r="R74" s="20">
        <f t="shared" si="84"/>
        <v>216.21632875366109</v>
      </c>
      <c r="S74" s="20">
        <f t="shared" si="84"/>
        <v>211.51012539531609</v>
      </c>
      <c r="T74" s="20">
        <f t="shared" si="84"/>
        <v>198.07630808808773</v>
      </c>
      <c r="U74" s="20">
        <f t="shared" si="84"/>
        <v>181.57113148074808</v>
      </c>
      <c r="V74" s="20">
        <f t="shared" si="84"/>
        <v>217.89668386268426</v>
      </c>
      <c r="W74" s="20">
        <f t="shared" si="84"/>
        <v>236.89254361749528</v>
      </c>
      <c r="X74" s="20">
        <f t="shared" si="84"/>
        <v>214.30164332811569</v>
      </c>
      <c r="Y74" s="20">
        <f t="shared" si="84"/>
        <v>215.83366248928385</v>
      </c>
      <c r="Z74" s="20">
        <f t="shared" si="84"/>
        <v>208.96156893666625</v>
      </c>
      <c r="AA74" s="20">
        <f t="shared" si="84"/>
        <v>145.57310735873384</v>
      </c>
      <c r="AB74" s="20">
        <f t="shared" si="84"/>
        <v>116.66251837871671</v>
      </c>
      <c r="AC74" s="20">
        <f t="shared" si="84"/>
        <v>106.724173287534</v>
      </c>
      <c r="AD74" s="20">
        <f t="shared" si="84"/>
        <v>102.82225724651585</v>
      </c>
      <c r="AE74" s="20">
        <f t="shared" si="84"/>
        <v>98.852644261966944</v>
      </c>
      <c r="AF74" s="20">
        <f t="shared" si="84"/>
        <v>117.37447230447313</v>
      </c>
      <c r="AG74" s="20">
        <f t="shared" si="84"/>
        <v>116.13287890779706</v>
      </c>
      <c r="AH74" s="20">
        <f t="shared" si="84"/>
        <v>134.94854641811298</v>
      </c>
      <c r="AI74" s="20">
        <f t="shared" si="84"/>
        <v>138.05064207733514</v>
      </c>
      <c r="AJ74" s="20">
        <f t="shared" si="84"/>
        <v>109.98053877254956</v>
      </c>
      <c r="AK74" s="20">
        <f t="shared" si="84"/>
        <v>86.903419069836744</v>
      </c>
      <c r="AL74" s="20">
        <f t="shared" si="84"/>
        <v>63.052941906921838</v>
      </c>
      <c r="AM74" s="20">
        <f t="shared" si="84"/>
        <v>60.294858741596478</v>
      </c>
      <c r="AN74" s="20">
        <f t="shared" si="84"/>
        <v>59.454653923532042</v>
      </c>
      <c r="AO74" s="20">
        <f t="shared" si="84"/>
        <v>74.887888616357046</v>
      </c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</row>
    <row r="75" spans="1:73" s="62" customFormat="1" ht="15" customHeight="1" x14ac:dyDescent="0.55000000000000004">
      <c r="A75" s="57" t="s">
        <v>54</v>
      </c>
      <c r="B75" s="32" t="s">
        <v>48</v>
      </c>
      <c r="C75" s="883" t="s">
        <v>48</v>
      </c>
      <c r="D75" s="58" t="s">
        <v>119</v>
      </c>
      <c r="E75" s="58" t="s">
        <v>251</v>
      </c>
      <c r="F75" s="59"/>
      <c r="G75" s="60" t="str">
        <f t="shared" si="82"/>
        <v>Þús. tonn CO₂-íg. | kt CO₂e</v>
      </c>
      <c r="H75" s="61">
        <v>67.942126831373386</v>
      </c>
      <c r="I75" s="61">
        <v>64.827747462388345</v>
      </c>
      <c r="J75" s="61">
        <v>60.416455375129807</v>
      </c>
      <c r="K75" s="61">
        <v>65.228448771206644</v>
      </c>
      <c r="L75" s="61">
        <v>66.477062671006507</v>
      </c>
      <c r="M75" s="61">
        <v>83.603465932731282</v>
      </c>
      <c r="N75" s="61">
        <v>81.077616611073111</v>
      </c>
      <c r="O75" s="61">
        <v>97.692410166003114</v>
      </c>
      <c r="P75" s="61">
        <v>98.796127610382058</v>
      </c>
      <c r="Q75" s="61">
        <v>108.28952870814406</v>
      </c>
      <c r="R75" s="61">
        <v>110.70268078669709</v>
      </c>
      <c r="S75" s="61">
        <v>108.29310639840138</v>
      </c>
      <c r="T75" s="61">
        <v>101.41499687873021</v>
      </c>
      <c r="U75" s="61">
        <v>92.932293278657212</v>
      </c>
      <c r="V75" s="61">
        <v>111.54164915203539</v>
      </c>
      <c r="W75" s="61">
        <v>121.24971166523579</v>
      </c>
      <c r="X75" s="61">
        <v>109.71523827568059</v>
      </c>
      <c r="Y75" s="61">
        <v>110.2912464071069</v>
      </c>
      <c r="Z75" s="61">
        <v>105.57763949310598</v>
      </c>
      <c r="AA75" s="61">
        <v>72.746964846935626</v>
      </c>
      <c r="AB75" s="61">
        <v>57.645534270846149</v>
      </c>
      <c r="AC75" s="61">
        <v>49.470512032901482</v>
      </c>
      <c r="AD75" s="61">
        <v>52.472194158781384</v>
      </c>
      <c r="AE75" s="61">
        <v>50.44722147314608</v>
      </c>
      <c r="AF75" s="61">
        <v>59.849391469346777</v>
      </c>
      <c r="AG75" s="61">
        <v>59.180363391230507</v>
      </c>
      <c r="AH75" s="61">
        <v>69.035097471570651</v>
      </c>
      <c r="AI75" s="61">
        <v>70.59979729994663</v>
      </c>
      <c r="AJ75" s="61">
        <v>56.258906652399084</v>
      </c>
      <c r="AK75" s="61">
        <v>43.017854185028192</v>
      </c>
      <c r="AL75" s="61">
        <v>22.41747971170841</v>
      </c>
      <c r="AM75" s="61">
        <v>34.582046854338998</v>
      </c>
      <c r="AN75" s="61">
        <v>36.300129178331858</v>
      </c>
      <c r="AO75" s="61">
        <v>52.869222558500233</v>
      </c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</row>
    <row r="76" spans="1:73" s="62" customFormat="1" ht="15" customHeight="1" x14ac:dyDescent="0.55000000000000004">
      <c r="A76" s="57" t="s">
        <v>87</v>
      </c>
      <c r="B76" s="32" t="s">
        <v>48</v>
      </c>
      <c r="C76" s="883" t="s">
        <v>48</v>
      </c>
      <c r="D76" s="58" t="s">
        <v>120</v>
      </c>
      <c r="E76" s="58" t="s">
        <v>252</v>
      </c>
      <c r="F76" s="59"/>
      <c r="G76" s="60" t="str">
        <f t="shared" si="82"/>
        <v>Þús. tonn CO₂-íg. | kt CO₂e</v>
      </c>
      <c r="H76" s="61">
        <v>46.223217673071503</v>
      </c>
      <c r="I76" s="61">
        <v>44.104405057057775</v>
      </c>
      <c r="J76" s="61">
        <v>41.103260938108974</v>
      </c>
      <c r="K76" s="61">
        <v>44.377015066240467</v>
      </c>
      <c r="L76" s="61">
        <v>45.226487326997265</v>
      </c>
      <c r="M76" s="61">
        <v>56.87813120161843</v>
      </c>
      <c r="N76" s="61">
        <v>55.159714536591785</v>
      </c>
      <c r="O76" s="61">
        <v>66.463293845917192</v>
      </c>
      <c r="P76" s="61">
        <v>67.214188380139177</v>
      </c>
      <c r="Q76" s="61">
        <v>73.672854981623871</v>
      </c>
      <c r="R76" s="61">
        <v>75.314600081567889</v>
      </c>
      <c r="S76" s="61">
        <v>73.675288999563008</v>
      </c>
      <c r="T76" s="61">
        <v>68.995889511583229</v>
      </c>
      <c r="U76" s="61">
        <v>63.224832977903091</v>
      </c>
      <c r="V76" s="61">
        <v>75.885377288294166</v>
      </c>
      <c r="W76" s="61">
        <v>82.49008496612673</v>
      </c>
      <c r="X76" s="61">
        <v>74.642811130367662</v>
      </c>
      <c r="Y76" s="61">
        <v>75.034688018567792</v>
      </c>
      <c r="Z76" s="61">
        <v>71.827869383762405</v>
      </c>
      <c r="AA76" s="61">
        <v>49.492103765324728</v>
      </c>
      <c r="AB76" s="61">
        <v>39.218114044251834</v>
      </c>
      <c r="AC76" s="61">
        <v>33.656383053336995</v>
      </c>
      <c r="AD76" s="61">
        <v>35.698524104268088</v>
      </c>
      <c r="AE76" s="61">
        <v>34.320869950719818</v>
      </c>
      <c r="AF76" s="61">
        <v>40.717469094756673</v>
      </c>
      <c r="AG76" s="61">
        <v>40.262307740139128</v>
      </c>
      <c r="AH76" s="61">
        <v>46.966800810194989</v>
      </c>
      <c r="AI76" s="61">
        <v>48.031316511028812</v>
      </c>
      <c r="AJ76" s="61">
        <v>38.274746604518199</v>
      </c>
      <c r="AK76" s="61">
        <v>18.88689647589538</v>
      </c>
      <c r="AL76" s="61">
        <v>26.489524239840929</v>
      </c>
      <c r="AM76" s="61">
        <v>22.59934835452195</v>
      </c>
      <c r="AN76" s="61">
        <v>21.946797513646029</v>
      </c>
      <c r="AO76" s="61">
        <v>21.942146035012623</v>
      </c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</row>
    <row r="77" spans="1:73" s="62" customFormat="1" ht="15" customHeight="1" x14ac:dyDescent="0.55000000000000004">
      <c r="A77" s="57" t="s">
        <v>86</v>
      </c>
      <c r="B77" s="32" t="s">
        <v>48</v>
      </c>
      <c r="C77" s="883" t="s">
        <v>48</v>
      </c>
      <c r="D77" s="58" t="s">
        <v>121</v>
      </c>
      <c r="E77" s="58" t="s">
        <v>253</v>
      </c>
      <c r="F77" s="59"/>
      <c r="G77" s="60" t="str">
        <f t="shared" si="82"/>
        <v>Þús. tonn CO₂-íg. | kt CO₂e</v>
      </c>
      <c r="H77" s="61">
        <v>18.534217302015502</v>
      </c>
      <c r="I77" s="61">
        <v>17.684632711751711</v>
      </c>
      <c r="J77" s="61">
        <v>16.481257869942116</v>
      </c>
      <c r="K77" s="61">
        <v>17.793941699815523</v>
      </c>
      <c r="L77" s="61">
        <v>18.134556314407202</v>
      </c>
      <c r="M77" s="61">
        <v>22.806539581027259</v>
      </c>
      <c r="N77" s="61">
        <v>22.117502566982189</v>
      </c>
      <c r="O77" s="61">
        <v>26.649921679199352</v>
      </c>
      <c r="P77" s="61">
        <v>26.951009382928675</v>
      </c>
      <c r="Q77" s="61">
        <v>29.540754024243977</v>
      </c>
      <c r="R77" s="61">
        <v>30.199047885396105</v>
      </c>
      <c r="S77" s="61">
        <v>29.541729997351684</v>
      </c>
      <c r="T77" s="61">
        <v>27.665421697774278</v>
      </c>
      <c r="U77" s="61">
        <v>25.414005224187783</v>
      </c>
      <c r="V77" s="61">
        <v>30.4696574223547</v>
      </c>
      <c r="W77" s="61">
        <v>33.152746986132755</v>
      </c>
      <c r="X77" s="61">
        <v>29.943593922067429</v>
      </c>
      <c r="Y77" s="61">
        <v>30.507728063609161</v>
      </c>
      <c r="Z77" s="61">
        <v>31.556060059797851</v>
      </c>
      <c r="AA77" s="61">
        <v>23.334038746473478</v>
      </c>
      <c r="AB77" s="61">
        <v>19.798870063618736</v>
      </c>
      <c r="AC77" s="61">
        <v>23.597278201295516</v>
      </c>
      <c r="AD77" s="61">
        <v>14.651538983466365</v>
      </c>
      <c r="AE77" s="61">
        <v>14.08455283810105</v>
      </c>
      <c r="AF77" s="61">
        <v>16.807611740369673</v>
      </c>
      <c r="AG77" s="61">
        <v>16.690207776427425</v>
      </c>
      <c r="AH77" s="61">
        <v>18.946648136347324</v>
      </c>
      <c r="AI77" s="61">
        <v>19.419528266359684</v>
      </c>
      <c r="AJ77" s="61">
        <v>15.446885515632275</v>
      </c>
      <c r="AK77" s="61">
        <v>24.998668408913179</v>
      </c>
      <c r="AL77" s="61">
        <v>14.145937955372496</v>
      </c>
      <c r="AM77" s="81">
        <v>3.1134635327355329</v>
      </c>
      <c r="AN77" s="81">
        <v>1.2077272315541543</v>
      </c>
      <c r="AO77" s="81">
        <v>7.6520022844189489E-2</v>
      </c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</row>
    <row r="78" spans="1:73" s="32" customFormat="1" x14ac:dyDescent="0.55000000000000004">
      <c r="A78" s="40" t="s">
        <v>101</v>
      </c>
      <c r="B78" s="32" t="s">
        <v>48</v>
      </c>
      <c r="C78" s="883" t="s">
        <v>48</v>
      </c>
      <c r="D78" s="18" t="s">
        <v>224</v>
      </c>
      <c r="E78" s="18" t="s">
        <v>189</v>
      </c>
      <c r="F78" s="18"/>
      <c r="G78" s="19" t="str">
        <f t="shared" si="82"/>
        <v>Þús. tonn CO₂-íg. | kt CO₂e</v>
      </c>
      <c r="H78" s="20">
        <f t="shared" ref="H78" si="85">H79-H80</f>
        <v>238.30199647388656</v>
      </c>
      <c r="I78" s="20">
        <f t="shared" ref="I78:AO78" si="86">I79-I80</f>
        <v>167.10541943108461</v>
      </c>
      <c r="J78" s="20">
        <f t="shared" si="86"/>
        <v>230.44269536273939</v>
      </c>
      <c r="K78" s="20">
        <f t="shared" si="86"/>
        <v>249.2064948926791</v>
      </c>
      <c r="L78" s="20">
        <f t="shared" si="86"/>
        <v>228.70557320557307</v>
      </c>
      <c r="M78" s="20">
        <f t="shared" si="86"/>
        <v>216.971603208906</v>
      </c>
      <c r="N78" s="20">
        <f t="shared" si="86"/>
        <v>264.1077975486719</v>
      </c>
      <c r="O78" s="20">
        <f t="shared" si="86"/>
        <v>302.32644075888601</v>
      </c>
      <c r="P78" s="20">
        <f t="shared" si="86"/>
        <v>273.08893237380107</v>
      </c>
      <c r="Q78" s="20">
        <f t="shared" si="86"/>
        <v>280.3186926905546</v>
      </c>
      <c r="R78" s="20">
        <f t="shared" si="86"/>
        <v>226.43051087206067</v>
      </c>
      <c r="S78" s="20">
        <f t="shared" si="86"/>
        <v>263.34738966869639</v>
      </c>
      <c r="T78" s="20">
        <f t="shared" si="86"/>
        <v>279.42915581781841</v>
      </c>
      <c r="U78" s="20">
        <f t="shared" si="86"/>
        <v>257.63780676350132</v>
      </c>
      <c r="V78" s="20">
        <f t="shared" si="86"/>
        <v>239.60836209868438</v>
      </c>
      <c r="W78" s="20">
        <f t="shared" si="86"/>
        <v>185.16106618658978</v>
      </c>
      <c r="X78" s="20">
        <f t="shared" si="86"/>
        <v>189.21272415501136</v>
      </c>
      <c r="Y78" s="20">
        <f t="shared" si="86"/>
        <v>183.90268549207769</v>
      </c>
      <c r="Z78" s="20">
        <f t="shared" si="86"/>
        <v>160.63851217332601</v>
      </c>
      <c r="AA78" s="20">
        <f t="shared" si="86"/>
        <v>116.7100487932551</v>
      </c>
      <c r="AB78" s="20">
        <f t="shared" si="86"/>
        <v>84.411799420601625</v>
      </c>
      <c r="AC78" s="20">
        <f t="shared" si="86"/>
        <v>98.726782685505796</v>
      </c>
      <c r="AD78" s="20">
        <f t="shared" si="86"/>
        <v>83.589289785807523</v>
      </c>
      <c r="AE78" s="20">
        <f t="shared" si="86"/>
        <v>74.708501704446036</v>
      </c>
      <c r="AF78" s="20">
        <f t="shared" si="86"/>
        <v>31.896693599301095</v>
      </c>
      <c r="AG78" s="20">
        <f t="shared" si="86"/>
        <v>61.74105215607937</v>
      </c>
      <c r="AH78" s="20">
        <f t="shared" si="86"/>
        <v>59.934001713100656</v>
      </c>
      <c r="AI78" s="20">
        <f t="shared" si="86"/>
        <v>31.319911894929575</v>
      </c>
      <c r="AJ78" s="20">
        <f t="shared" si="86"/>
        <v>37.869159429064503</v>
      </c>
      <c r="AK78" s="20">
        <f t="shared" si="86"/>
        <v>28.604367521815185</v>
      </c>
      <c r="AL78" s="20">
        <f t="shared" si="86"/>
        <v>32.045116125792731</v>
      </c>
      <c r="AM78" s="20">
        <f t="shared" si="86"/>
        <v>43.33816858690497</v>
      </c>
      <c r="AN78" s="20">
        <f t="shared" si="86"/>
        <v>95.326881433433343</v>
      </c>
      <c r="AO78" s="20">
        <f t="shared" si="86"/>
        <v>56.87537960665744</v>
      </c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</row>
    <row r="79" spans="1:73" s="62" customFormat="1" hidden="1" x14ac:dyDescent="0.55000000000000004">
      <c r="A79" s="57" t="s">
        <v>228</v>
      </c>
      <c r="B79" s="32" t="s">
        <v>48</v>
      </c>
      <c r="C79" s="883" t="s">
        <v>48</v>
      </c>
      <c r="D79" s="64" t="s">
        <v>254</v>
      </c>
      <c r="E79" s="63"/>
      <c r="F79" s="64"/>
      <c r="G79" s="65" t="str">
        <f t="shared" si="82"/>
        <v>Þús. tonn CO₂-íg. | kt CO₂e</v>
      </c>
      <c r="H79" s="66">
        <v>306.24412330525996</v>
      </c>
      <c r="I79" s="66">
        <v>231.93316689347296</v>
      </c>
      <c r="J79" s="66">
        <v>290.85915073786919</v>
      </c>
      <c r="K79" s="66">
        <v>314.43494366388575</v>
      </c>
      <c r="L79" s="66">
        <v>295.18263587657958</v>
      </c>
      <c r="M79" s="66">
        <v>300.5750691416373</v>
      </c>
      <c r="N79" s="66">
        <v>345.18541415974499</v>
      </c>
      <c r="O79" s="66">
        <v>400.01885092488914</v>
      </c>
      <c r="P79" s="66">
        <v>371.8850599841831</v>
      </c>
      <c r="Q79" s="66">
        <v>388.60822139869867</v>
      </c>
      <c r="R79" s="66">
        <v>337.13319165875777</v>
      </c>
      <c r="S79" s="66">
        <v>371.64049606709779</v>
      </c>
      <c r="T79" s="66">
        <v>380.84415269654863</v>
      </c>
      <c r="U79" s="66">
        <v>350.57010004215851</v>
      </c>
      <c r="V79" s="66">
        <v>351.15001125071979</v>
      </c>
      <c r="W79" s="66">
        <v>306.41077785182557</v>
      </c>
      <c r="X79" s="66">
        <v>298.92796243069193</v>
      </c>
      <c r="Y79" s="66">
        <v>294.19393189918458</v>
      </c>
      <c r="Z79" s="66">
        <v>266.21615166643198</v>
      </c>
      <c r="AA79" s="66">
        <v>189.45701364019072</v>
      </c>
      <c r="AB79" s="66">
        <v>142.05733369144778</v>
      </c>
      <c r="AC79" s="66">
        <v>148.19729471840728</v>
      </c>
      <c r="AD79" s="66">
        <v>136.0614839445889</v>
      </c>
      <c r="AE79" s="66">
        <v>125.15572317759212</v>
      </c>
      <c r="AF79" s="66">
        <v>91.746085068647872</v>
      </c>
      <c r="AG79" s="66">
        <v>120.92141554730988</v>
      </c>
      <c r="AH79" s="66">
        <v>128.96909918467131</v>
      </c>
      <c r="AI79" s="66">
        <v>101.91970919487621</v>
      </c>
      <c r="AJ79" s="66">
        <v>94.128066081463587</v>
      </c>
      <c r="AK79" s="66">
        <v>71.622221706843376</v>
      </c>
      <c r="AL79" s="66">
        <v>54.462595837501141</v>
      </c>
      <c r="AM79" s="66">
        <v>77.920215441243968</v>
      </c>
      <c r="AN79" s="66">
        <v>131.6270106117652</v>
      </c>
      <c r="AO79" s="66">
        <v>109.74460216515767</v>
      </c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95"/>
      <c r="BA79" s="195"/>
      <c r="BB79" s="195"/>
      <c r="BC79" s="195"/>
      <c r="BD79" s="195"/>
      <c r="BE79" s="195"/>
      <c r="BF79" s="195"/>
      <c r="BG79" s="195"/>
      <c r="BH79" s="195"/>
      <c r="BI79" s="195"/>
      <c r="BJ79" s="195"/>
      <c r="BK79" s="195"/>
      <c r="BL79" s="195"/>
      <c r="BM79" s="195"/>
      <c r="BN79" s="195"/>
      <c r="BO79" s="195"/>
      <c r="BP79" s="195"/>
      <c r="BQ79" s="195"/>
      <c r="BR79" s="195"/>
      <c r="BS79" s="195"/>
      <c r="BT79" s="195"/>
      <c r="BU79" s="195"/>
    </row>
    <row r="80" spans="1:73" s="62" customFormat="1" hidden="1" x14ac:dyDescent="0.55000000000000004">
      <c r="A80" s="57" t="s">
        <v>54</v>
      </c>
      <c r="B80" s="32" t="s">
        <v>48</v>
      </c>
      <c r="C80" s="883" t="s">
        <v>48</v>
      </c>
      <c r="D80" s="64" t="s">
        <v>254</v>
      </c>
      <c r="E80" s="63"/>
      <c r="F80" s="64"/>
      <c r="G80" s="65" t="str">
        <f t="shared" si="82"/>
        <v>Þús. tonn CO₂-íg. | kt CO₂e</v>
      </c>
      <c r="H80" s="66">
        <v>67.942126831373386</v>
      </c>
      <c r="I80" s="66">
        <v>64.827747462388345</v>
      </c>
      <c r="J80" s="66">
        <v>60.416455375129807</v>
      </c>
      <c r="K80" s="66">
        <v>65.228448771206644</v>
      </c>
      <c r="L80" s="66">
        <v>66.477062671006507</v>
      </c>
      <c r="M80" s="66">
        <v>83.603465932731282</v>
      </c>
      <c r="N80" s="66">
        <v>81.077616611073111</v>
      </c>
      <c r="O80" s="66">
        <v>97.692410166003114</v>
      </c>
      <c r="P80" s="66">
        <v>98.796127610382058</v>
      </c>
      <c r="Q80" s="66">
        <v>108.28952870814406</v>
      </c>
      <c r="R80" s="66">
        <v>110.70268078669709</v>
      </c>
      <c r="S80" s="66">
        <v>108.29310639840138</v>
      </c>
      <c r="T80" s="66">
        <v>101.41499687873021</v>
      </c>
      <c r="U80" s="66">
        <v>92.932293278657212</v>
      </c>
      <c r="V80" s="66">
        <v>111.54164915203539</v>
      </c>
      <c r="W80" s="66">
        <v>121.24971166523579</v>
      </c>
      <c r="X80" s="66">
        <v>109.71523827568059</v>
      </c>
      <c r="Y80" s="66">
        <v>110.2912464071069</v>
      </c>
      <c r="Z80" s="66">
        <v>105.57763949310598</v>
      </c>
      <c r="AA80" s="66">
        <v>72.746964846935626</v>
      </c>
      <c r="AB80" s="66">
        <v>57.645534270846149</v>
      </c>
      <c r="AC80" s="66">
        <v>49.470512032901482</v>
      </c>
      <c r="AD80" s="66">
        <v>52.472194158781384</v>
      </c>
      <c r="AE80" s="66">
        <v>50.44722147314608</v>
      </c>
      <c r="AF80" s="66">
        <v>59.849391469346777</v>
      </c>
      <c r="AG80" s="66">
        <v>59.180363391230507</v>
      </c>
      <c r="AH80" s="66">
        <v>69.035097471570651</v>
      </c>
      <c r="AI80" s="66">
        <v>70.59979729994663</v>
      </c>
      <c r="AJ80" s="66">
        <v>56.258906652399084</v>
      </c>
      <c r="AK80" s="66">
        <v>43.017854185028192</v>
      </c>
      <c r="AL80" s="66">
        <v>22.41747971170841</v>
      </c>
      <c r="AM80" s="66">
        <v>34.582046854338998</v>
      </c>
      <c r="AN80" s="66">
        <v>36.300129178331858</v>
      </c>
      <c r="AO80" s="66">
        <v>52.869222558500233</v>
      </c>
      <c r="AP80" s="195"/>
      <c r="AQ80" s="195"/>
      <c r="AR80" s="195"/>
      <c r="AS80" s="195"/>
      <c r="AT80" s="195"/>
      <c r="AU80" s="195"/>
      <c r="AV80" s="195"/>
      <c r="AW80" s="195"/>
      <c r="AX80" s="195"/>
      <c r="AY80" s="195"/>
      <c r="AZ80" s="195"/>
      <c r="BA80" s="195"/>
      <c r="BB80" s="195"/>
      <c r="BC80" s="195"/>
      <c r="BD80" s="195"/>
      <c r="BE80" s="195"/>
      <c r="BF80" s="195"/>
      <c r="BG80" s="195"/>
      <c r="BH80" s="195"/>
      <c r="BI80" s="195"/>
      <c r="BJ80" s="195"/>
      <c r="BK80" s="195"/>
      <c r="BL80" s="195"/>
      <c r="BM80" s="195"/>
      <c r="BN80" s="195"/>
      <c r="BO80" s="195"/>
      <c r="BP80" s="195"/>
      <c r="BQ80" s="195"/>
      <c r="BR80" s="195"/>
      <c r="BS80" s="195"/>
      <c r="BT80" s="195"/>
      <c r="BU80" s="195"/>
    </row>
    <row r="81" spans="1:73" s="32" customFormat="1" ht="15" customHeight="1" x14ac:dyDescent="0.55000000000000004">
      <c r="A81" s="40" t="s">
        <v>55</v>
      </c>
      <c r="B81" s="32" t="s">
        <v>48</v>
      </c>
      <c r="C81" s="883" t="s">
        <v>48</v>
      </c>
      <c r="D81" s="18" t="s">
        <v>10</v>
      </c>
      <c r="E81" s="17" t="s">
        <v>144</v>
      </c>
      <c r="F81" s="18"/>
      <c r="G81" s="19" t="str">
        <f t="shared" si="82"/>
        <v>Þús. tonn CO₂-íg. | kt CO₂e</v>
      </c>
      <c r="H81" s="20">
        <v>61.574334357545837</v>
      </c>
      <c r="I81" s="20">
        <v>70.154014848439829</v>
      </c>
      <c r="J81" s="20">
        <v>67.791788574964158</v>
      </c>
      <c r="K81" s="20">
        <v>85.572844383378467</v>
      </c>
      <c r="L81" s="20">
        <v>70.319060800123538</v>
      </c>
      <c r="M81" s="20">
        <v>82.457990170658434</v>
      </c>
      <c r="N81" s="20">
        <v>81.53239883625325</v>
      </c>
      <c r="O81" s="20">
        <v>67.138591404165552</v>
      </c>
      <c r="P81" s="20">
        <v>84.222237993796114</v>
      </c>
      <c r="Q81" s="20">
        <v>112.15179494287861</v>
      </c>
      <c r="R81" s="20">
        <v>154.16614156765178</v>
      </c>
      <c r="S81" s="20">
        <v>144.88875098397415</v>
      </c>
      <c r="T81" s="20">
        <v>148.51789217619518</v>
      </c>
      <c r="U81" s="20">
        <v>137.42801253995231</v>
      </c>
      <c r="V81" s="20">
        <v>124.04475425748892</v>
      </c>
      <c r="W81" s="20">
        <v>119.43739330616143</v>
      </c>
      <c r="X81" s="20">
        <v>129.4591322935857</v>
      </c>
      <c r="Y81" s="20">
        <v>150.1365476380019</v>
      </c>
      <c r="Z81" s="20">
        <v>188.79046841169912</v>
      </c>
      <c r="AA81" s="20">
        <v>172.68275584137766</v>
      </c>
      <c r="AB81" s="20">
        <v>194.76400000000001</v>
      </c>
      <c r="AC81" s="20">
        <v>183.428</v>
      </c>
      <c r="AD81" s="20">
        <v>175.14867999999998</v>
      </c>
      <c r="AE81" s="20">
        <v>177.02600000000001</v>
      </c>
      <c r="AF81" s="20">
        <v>187.44652000000002</v>
      </c>
      <c r="AG81" s="20">
        <v>167.55332000000001</v>
      </c>
      <c r="AH81" s="20">
        <v>152.1463984264463</v>
      </c>
      <c r="AI81" s="20">
        <v>149.39019999999999</v>
      </c>
      <c r="AJ81" s="20">
        <v>159.285</v>
      </c>
      <c r="AK81" s="20">
        <v>166.61846041329147</v>
      </c>
      <c r="AL81" s="20">
        <v>179.18884</v>
      </c>
      <c r="AM81" s="20">
        <v>166.39276267328282</v>
      </c>
      <c r="AN81" s="20">
        <v>178.14378461355247</v>
      </c>
      <c r="AO81" s="20">
        <v>176.69460000000001</v>
      </c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</row>
    <row r="82" spans="1:73" s="32" customFormat="1" ht="15" customHeight="1" x14ac:dyDescent="0.55000000000000004">
      <c r="A82" s="40" t="s">
        <v>100</v>
      </c>
      <c r="B82" s="32" t="s">
        <v>48</v>
      </c>
      <c r="C82" s="883" t="s">
        <v>48</v>
      </c>
      <c r="D82" s="18" t="s">
        <v>11</v>
      </c>
      <c r="E82" s="17" t="s">
        <v>196</v>
      </c>
      <c r="F82" s="18"/>
      <c r="G82" s="19" t="str">
        <f t="shared" si="82"/>
        <v>Þús. tonn CO₂-íg. | kt CO₂e</v>
      </c>
      <c r="H82" s="20">
        <f t="shared" ref="H82" si="87">H83-SUM(H70:H71,H72:H74,H78,H81)</f>
        <v>50.342219039356451</v>
      </c>
      <c r="I82" s="20">
        <f t="shared" ref="I82:AO82" si="88">I83-SUM(I70:I71,I72:I74,I78,I81)</f>
        <v>48.498820297847487</v>
      </c>
      <c r="J82" s="20">
        <f t="shared" si="88"/>
        <v>48.148428783987583</v>
      </c>
      <c r="K82" s="20">
        <f t="shared" si="88"/>
        <v>47.476003043789206</v>
      </c>
      <c r="L82" s="20">
        <f t="shared" si="88"/>
        <v>45.391953774035983</v>
      </c>
      <c r="M82" s="20">
        <f t="shared" si="88"/>
        <v>47.352983917573965</v>
      </c>
      <c r="N82" s="20">
        <f t="shared" si="88"/>
        <v>49.893783805454859</v>
      </c>
      <c r="O82" s="20">
        <f t="shared" si="88"/>
        <v>35.097324620486688</v>
      </c>
      <c r="P82" s="20">
        <f t="shared" si="88"/>
        <v>49.469332979992487</v>
      </c>
      <c r="Q82" s="20">
        <f t="shared" si="88"/>
        <v>47.55848677563381</v>
      </c>
      <c r="R82" s="20">
        <f t="shared" si="88"/>
        <v>39.892840859240096</v>
      </c>
      <c r="S82" s="20">
        <f t="shared" si="88"/>
        <v>50.754075297037616</v>
      </c>
      <c r="T82" s="20">
        <f t="shared" si="88"/>
        <v>52.640976153457814</v>
      </c>
      <c r="U82" s="20">
        <f t="shared" si="88"/>
        <v>29.181253067310536</v>
      </c>
      <c r="V82" s="20">
        <f t="shared" si="88"/>
        <v>49.028661179636856</v>
      </c>
      <c r="W82" s="20">
        <f t="shared" si="88"/>
        <v>50.945701721319438</v>
      </c>
      <c r="X82" s="20">
        <f t="shared" si="88"/>
        <v>49.284327537120134</v>
      </c>
      <c r="Y82" s="20">
        <f t="shared" si="88"/>
        <v>45.717055155430899</v>
      </c>
      <c r="Z82" s="20">
        <f t="shared" si="88"/>
        <v>26.87207468519955</v>
      </c>
      <c r="AA82" s="20">
        <f t="shared" si="88"/>
        <v>23.67740183132355</v>
      </c>
      <c r="AB82" s="20">
        <f t="shared" si="88"/>
        <v>33.292935423734889</v>
      </c>
      <c r="AC82" s="20">
        <f t="shared" si="88"/>
        <v>23.804403980257121</v>
      </c>
      <c r="AD82" s="20">
        <f t="shared" si="88"/>
        <v>17.531430949111609</v>
      </c>
      <c r="AE82" s="20">
        <f t="shared" si="88"/>
        <v>14.593199489544077</v>
      </c>
      <c r="AF82" s="20">
        <f t="shared" si="88"/>
        <v>21.641270328978635</v>
      </c>
      <c r="AG82" s="20">
        <f t="shared" si="88"/>
        <v>13.098548904574727</v>
      </c>
      <c r="AH82" s="20">
        <f t="shared" si="88"/>
        <v>10.755648068047776</v>
      </c>
      <c r="AI82" s="20">
        <f t="shared" si="88"/>
        <v>14.844333681910257</v>
      </c>
      <c r="AJ82" s="20">
        <f t="shared" si="88"/>
        <v>11.848444888901895</v>
      </c>
      <c r="AK82" s="20">
        <f t="shared" si="88"/>
        <v>15.63986710222207</v>
      </c>
      <c r="AL82" s="20">
        <f t="shared" si="88"/>
        <v>11.842597060930302</v>
      </c>
      <c r="AM82" s="20">
        <f t="shared" si="88"/>
        <v>13.308209683551013</v>
      </c>
      <c r="AN82" s="20">
        <f t="shared" si="88"/>
        <v>18.798029325587549</v>
      </c>
      <c r="AO82" s="20">
        <f t="shared" si="88"/>
        <v>20.058810296417278</v>
      </c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</row>
    <row r="83" spans="1:73" s="36" customFormat="1" ht="15" customHeight="1" x14ac:dyDescent="0.55000000000000004">
      <c r="A83" s="40" t="s">
        <v>42</v>
      </c>
      <c r="B83" s="32" t="s">
        <v>48</v>
      </c>
      <c r="C83" s="883" t="s">
        <v>48</v>
      </c>
      <c r="D83" s="46" t="s">
        <v>140</v>
      </c>
      <c r="E83" s="23"/>
      <c r="F83" s="24"/>
      <c r="G83" s="25" t="str">
        <f t="shared" si="82"/>
        <v>Þús. tonn CO₂-íg. | kt CO₂e</v>
      </c>
      <c r="H83" s="26">
        <v>1840.5551686966535</v>
      </c>
      <c r="I83" s="26">
        <v>1755.4148787772035</v>
      </c>
      <c r="J83" s="26">
        <v>1899.1712872886449</v>
      </c>
      <c r="K83" s="26">
        <v>2003.89682375082</v>
      </c>
      <c r="L83" s="26">
        <v>1952.7910408929704</v>
      </c>
      <c r="M83" s="26">
        <v>2057.5856778034463</v>
      </c>
      <c r="N83" s="26">
        <v>2113.048477118512</v>
      </c>
      <c r="O83" s="26">
        <v>2152.914682208168</v>
      </c>
      <c r="P83" s="26">
        <v>2146.5378495197851</v>
      </c>
      <c r="Q83" s="26">
        <v>2203.0052567984362</v>
      </c>
      <c r="R83" s="26">
        <v>2185.1878815289438</v>
      </c>
      <c r="S83" s="26">
        <v>2073.8860935439552</v>
      </c>
      <c r="T83" s="26">
        <v>2183.8050165791547</v>
      </c>
      <c r="U83" s="26">
        <v>2172.7569766938582</v>
      </c>
      <c r="V83" s="26">
        <v>2271.5946091639453</v>
      </c>
      <c r="W83" s="26">
        <v>2158.507969220916</v>
      </c>
      <c r="X83" s="26">
        <v>2221.7924615809688</v>
      </c>
      <c r="Y83" s="26">
        <v>2363.0881935152083</v>
      </c>
      <c r="Z83" s="26">
        <v>2234.9780023950384</v>
      </c>
      <c r="AA83" s="26">
        <v>2137.0823287033058</v>
      </c>
      <c r="AB83" s="26">
        <v>2026.8113312376122</v>
      </c>
      <c r="AC83" s="26">
        <v>1905.1407556197382</v>
      </c>
      <c r="AD83" s="26">
        <v>1855.9166363751167</v>
      </c>
      <c r="AE83" s="26">
        <v>1820.5677270076819</v>
      </c>
      <c r="AF83" s="26">
        <v>1808.9745887661516</v>
      </c>
      <c r="AG83" s="26">
        <v>1853.7495133570387</v>
      </c>
      <c r="AH83" s="26">
        <v>1828.9452521106725</v>
      </c>
      <c r="AI83" s="26">
        <v>1870.1471075383224</v>
      </c>
      <c r="AJ83" s="26">
        <v>1910.9986323750379</v>
      </c>
      <c r="AK83" s="26">
        <v>1853.7107133888876</v>
      </c>
      <c r="AL83" s="26">
        <v>1664.3095820293888</v>
      </c>
      <c r="AM83" s="26">
        <v>1750.3695972817532</v>
      </c>
      <c r="AN83" s="26">
        <v>1807.0476896202767</v>
      </c>
      <c r="AO83" s="26">
        <v>1774.4954056364502</v>
      </c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</row>
    <row r="84" spans="1:73" s="700" customFormat="1" ht="15" hidden="1" customHeight="1" x14ac:dyDescent="0.4">
      <c r="A84" s="704" t="s">
        <v>439</v>
      </c>
      <c r="B84" s="196"/>
      <c r="C84" s="882"/>
      <c r="D84" s="196" t="s">
        <v>438</v>
      </c>
      <c r="E84" s="516"/>
      <c r="F84" s="196"/>
      <c r="G84" s="701"/>
      <c r="H84" s="702">
        <f t="shared" ref="H84:AO84" si="89">H83-H70-H71-H81</f>
        <v>487.84247404583982</v>
      </c>
      <c r="I84" s="702">
        <f t="shared" si="89"/>
        <v>397.54108448729539</v>
      </c>
      <c r="J84" s="702">
        <f t="shared" si="89"/>
        <v>450.03083199137416</v>
      </c>
      <c r="K84" s="702">
        <f t="shared" si="89"/>
        <v>482.53036931780304</v>
      </c>
      <c r="L84" s="702">
        <f t="shared" si="89"/>
        <v>455.47319300252616</v>
      </c>
      <c r="M84" s="702">
        <f t="shared" si="89"/>
        <v>495.37999222203285</v>
      </c>
      <c r="N84" s="702">
        <f t="shared" si="89"/>
        <v>550.89964723441437</v>
      </c>
      <c r="O84" s="702">
        <f t="shared" si="89"/>
        <v>587.29588027603529</v>
      </c>
      <c r="P84" s="702">
        <f t="shared" si="89"/>
        <v>569.96191151124117</v>
      </c>
      <c r="Q84" s="702">
        <f t="shared" si="89"/>
        <v>589.92683999183339</v>
      </c>
      <c r="R84" s="702">
        <f t="shared" si="89"/>
        <v>523.66133815018225</v>
      </c>
      <c r="S84" s="702">
        <f t="shared" si="89"/>
        <v>571.27629644169201</v>
      </c>
      <c r="T84" s="702">
        <f t="shared" si="89"/>
        <v>570.71568384941247</v>
      </c>
      <c r="U84" s="702">
        <f t="shared" si="89"/>
        <v>524.82314480932121</v>
      </c>
      <c r="V84" s="702">
        <f t="shared" si="89"/>
        <v>578.79682358846935</v>
      </c>
      <c r="W84" s="702">
        <f t="shared" si="89"/>
        <v>521.80760219824322</v>
      </c>
      <c r="X84" s="702">
        <f t="shared" si="89"/>
        <v>532.71064669796056</v>
      </c>
      <c r="Y84" s="702">
        <f t="shared" si="89"/>
        <v>529.08460475015613</v>
      </c>
      <c r="Z84" s="702">
        <f t="shared" si="89"/>
        <v>478.27684277400857</v>
      </c>
      <c r="AA84" s="702">
        <f t="shared" si="89"/>
        <v>339.66562888503029</v>
      </c>
      <c r="AB84" s="702">
        <f t="shared" si="89"/>
        <v>290.97294786993359</v>
      </c>
      <c r="AC84" s="702">
        <f t="shared" si="89"/>
        <v>268.39175021510448</v>
      </c>
      <c r="AD84" s="702">
        <f t="shared" si="89"/>
        <v>238.78310895781115</v>
      </c>
      <c r="AE84" s="702">
        <f t="shared" si="89"/>
        <v>223.73119854552391</v>
      </c>
      <c r="AF84" s="702">
        <f t="shared" si="89"/>
        <v>211.06205032997622</v>
      </c>
      <c r="AG84" s="702">
        <f t="shared" si="89"/>
        <v>238.20490920939332</v>
      </c>
      <c r="AH84" s="702">
        <f t="shared" si="89"/>
        <v>256.20259389796928</v>
      </c>
      <c r="AI84" s="702">
        <f t="shared" si="89"/>
        <v>238.99146155554484</v>
      </c>
      <c r="AJ84" s="702">
        <f t="shared" si="89"/>
        <v>227.9384955146854</v>
      </c>
      <c r="AK84" s="702">
        <f t="shared" si="89"/>
        <v>212.31756996310673</v>
      </c>
      <c r="AL84" s="702">
        <f t="shared" si="89"/>
        <v>145.33950435111572</v>
      </c>
      <c r="AM84" s="702">
        <f t="shared" si="89"/>
        <v>155.36577057737307</v>
      </c>
      <c r="AN84" s="702">
        <f t="shared" si="89"/>
        <v>222.3912197917796</v>
      </c>
      <c r="AO84" s="702">
        <f t="shared" si="89"/>
        <v>191.18077811873516</v>
      </c>
      <c r="AP84" s="703"/>
      <c r="AQ84" s="703"/>
      <c r="AR84" s="703"/>
      <c r="AS84" s="703"/>
      <c r="AT84" s="703"/>
      <c r="AU84" s="703"/>
      <c r="AV84" s="703"/>
      <c r="AW84" s="703"/>
      <c r="AX84" s="703"/>
      <c r="AY84" s="703"/>
      <c r="AZ84" s="703"/>
      <c r="BA84" s="703"/>
      <c r="BB84" s="703"/>
      <c r="BC84" s="703"/>
      <c r="BD84" s="703"/>
      <c r="BE84" s="703"/>
      <c r="BF84" s="703"/>
      <c r="BG84" s="703"/>
      <c r="BH84" s="703"/>
      <c r="BI84" s="703"/>
      <c r="BJ84" s="703"/>
      <c r="BK84" s="703"/>
      <c r="BL84" s="703"/>
      <c r="BM84" s="703"/>
      <c r="BN84" s="703"/>
      <c r="BO84" s="703"/>
      <c r="BP84" s="703"/>
      <c r="BQ84" s="703"/>
      <c r="BR84" s="703"/>
      <c r="BS84" s="703"/>
      <c r="BT84" s="703"/>
      <c r="BU84" s="703"/>
    </row>
    <row r="85" spans="1:73" s="36" customFormat="1" x14ac:dyDescent="0.4">
      <c r="A85" s="47"/>
      <c r="B85" s="587" t="s">
        <v>48</v>
      </c>
      <c r="C85" s="877"/>
      <c r="D85" s="68"/>
      <c r="E85" s="67"/>
      <c r="F85" s="68"/>
      <c r="G85" s="38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</row>
    <row r="86" spans="1:73" s="30" customFormat="1" ht="36" customHeight="1" x14ac:dyDescent="0.4">
      <c r="A86" s="28"/>
      <c r="B86" s="587" t="s">
        <v>48</v>
      </c>
      <c r="C86" s="877"/>
      <c r="D86" s="1207" t="str">
        <f>$D$12</f>
        <v>Framreiknuð losun: Sviðsmynd með núgildandi aðgerðum
Emission Projections: With Existing Measures (WEM) Scenario</v>
      </c>
      <c r="E86" s="1207"/>
      <c r="F86" s="189"/>
      <c r="G86" s="189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27"/>
      <c r="AO86" s="31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</row>
    <row r="87" spans="1:73" s="32" customFormat="1" ht="15" customHeight="1" x14ac:dyDescent="0.55000000000000004">
      <c r="A87" s="40" t="s">
        <v>50</v>
      </c>
      <c r="B87" s="13" t="str">
        <f t="shared" ref="B87:B100" si="90">A70&amp;" WEM"</f>
        <v>1.A.4.c.iii Agriculture/Forestry/Fishing - Fishing kt CO2-eq WEM</v>
      </c>
      <c r="C87" s="883" t="s">
        <v>48</v>
      </c>
      <c r="D87" s="18" t="s">
        <v>5</v>
      </c>
      <c r="E87" s="17" t="s">
        <v>141</v>
      </c>
      <c r="F87" s="56"/>
      <c r="G87" s="19" t="str">
        <f>$G$5</f>
        <v>Þús. tonn CO₂-íg. | kt CO₂e</v>
      </c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646">
        <f t="shared" ref="AO87:AO101" si="91">AO70</f>
        <v>485.3352147538011</v>
      </c>
      <c r="AP87" s="78">
        <v>483.96428416717362</v>
      </c>
      <c r="AQ87" s="78">
        <v>497.33274153979562</v>
      </c>
      <c r="AR87" s="78">
        <v>488.13220712652986</v>
      </c>
      <c r="AS87" s="78">
        <v>480.11984179570754</v>
      </c>
      <c r="AT87" s="78">
        <v>463.43334762742523</v>
      </c>
      <c r="AU87" s="78">
        <v>465.37791934281381</v>
      </c>
      <c r="AV87" s="78">
        <v>465.85166775087771</v>
      </c>
      <c r="AW87" s="78">
        <v>463.07432065285587</v>
      </c>
      <c r="AX87" s="78">
        <v>458.4413035537342</v>
      </c>
      <c r="AY87" s="78">
        <v>452.05860368100571</v>
      </c>
      <c r="AZ87" s="78">
        <v>443.89849783844289</v>
      </c>
      <c r="BA87" s="78">
        <v>433.87732056215947</v>
      </c>
      <c r="BB87" s="78">
        <v>421.82435148778052</v>
      </c>
      <c r="BC87" s="78">
        <v>407.66842790809096</v>
      </c>
      <c r="BD87" s="78">
        <v>391.21398990267824</v>
      </c>
      <c r="BE87" s="78">
        <v>372.6729451863514</v>
      </c>
      <c r="BF87" s="78">
        <v>352.29762140199341</v>
      </c>
      <c r="BG87" s="78">
        <v>330.77227856556965</v>
      </c>
      <c r="BH87" s="78">
        <v>308.12227511239684</v>
      </c>
      <c r="BI87" s="78">
        <v>284.8577953434683</v>
      </c>
      <c r="BJ87" s="78">
        <v>263.90757066267088</v>
      </c>
      <c r="BK87" s="78">
        <v>248.90097178311643</v>
      </c>
      <c r="BL87" s="78">
        <v>232.40916632234897</v>
      </c>
      <c r="BM87" s="78">
        <v>214.84448848822996</v>
      </c>
      <c r="BN87" s="78">
        <v>196.0522003007799</v>
      </c>
      <c r="BO87" s="78">
        <v>176.61236156424323</v>
      </c>
      <c r="BP87" s="78">
        <v>156.81532040195748</v>
      </c>
      <c r="BQ87" s="78">
        <v>137.18881344654844</v>
      </c>
      <c r="BR87" s="78">
        <v>118.03614685587821</v>
      </c>
      <c r="BS87" s="78">
        <v>99.801207167542103</v>
      </c>
      <c r="BT87" s="78">
        <v>82.725433107620077</v>
      </c>
      <c r="BU87" s="78">
        <v>67.091629014281338</v>
      </c>
    </row>
    <row r="88" spans="1:73" s="32" customFormat="1" ht="15" customHeight="1" x14ac:dyDescent="0.55000000000000004">
      <c r="A88" s="40" t="s">
        <v>51</v>
      </c>
      <c r="B88" s="13" t="str">
        <f t="shared" si="90"/>
        <v>1.A.3.b Road transportationkt CO2-eq WEM</v>
      </c>
      <c r="C88" s="883" t="s">
        <v>48</v>
      </c>
      <c r="D88" s="18" t="s">
        <v>6</v>
      </c>
      <c r="E88" s="17" t="s">
        <v>162</v>
      </c>
      <c r="F88" s="56"/>
      <c r="G88" s="19" t="str">
        <f t="shared" ref="G88:G100" si="92">$G$5</f>
        <v>Þús. tonn CO₂-íg. | kt CO₂e</v>
      </c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646">
        <f t="shared" si="91"/>
        <v>921.28481276391403</v>
      </c>
      <c r="AP88" s="78">
        <v>909.68338336016484</v>
      </c>
      <c r="AQ88" s="78">
        <v>912.53890493824258</v>
      </c>
      <c r="AR88" s="78">
        <v>906.5012022801734</v>
      </c>
      <c r="AS88" s="78">
        <v>896.86211171182231</v>
      </c>
      <c r="AT88" s="78">
        <v>882.930519280152</v>
      </c>
      <c r="AU88" s="78">
        <v>864.36699263429864</v>
      </c>
      <c r="AV88" s="78">
        <v>840.41651467466215</v>
      </c>
      <c r="AW88" s="78">
        <v>808.17723957249348</v>
      </c>
      <c r="AX88" s="78">
        <v>772.69998323803645</v>
      </c>
      <c r="AY88" s="78">
        <v>733.84983007809535</v>
      </c>
      <c r="AZ88" s="78">
        <v>691.84700821951674</v>
      </c>
      <c r="BA88" s="78">
        <v>630.28371111251283</v>
      </c>
      <c r="BB88" s="78">
        <v>569.49140094913628</v>
      </c>
      <c r="BC88" s="78">
        <v>510.15508155637832</v>
      </c>
      <c r="BD88" s="78">
        <v>457.4359240165133</v>
      </c>
      <c r="BE88" s="78">
        <v>409.78238094028183</v>
      </c>
      <c r="BF88" s="78">
        <v>363.43530028346152</v>
      </c>
      <c r="BG88" s="78">
        <v>320.61556996962616</v>
      </c>
      <c r="BH88" s="78">
        <v>279.08191989735877</v>
      </c>
      <c r="BI88" s="78">
        <v>238.88519969883723</v>
      </c>
      <c r="BJ88" s="78">
        <v>200.17781595933181</v>
      </c>
      <c r="BK88" s="78">
        <v>163.1653962071922</v>
      </c>
      <c r="BL88" s="78">
        <v>128.00785027676881</v>
      </c>
      <c r="BM88" s="78">
        <v>94.848730643316543</v>
      </c>
      <c r="BN88" s="78">
        <v>64.209392282618907</v>
      </c>
      <c r="BO88" s="78">
        <v>36.45609289753137</v>
      </c>
      <c r="BP88" s="78">
        <v>16.645714885852154</v>
      </c>
      <c r="BQ88" s="192">
        <v>4.9335717927402323</v>
      </c>
      <c r="BR88" s="192">
        <v>3.1026257680215981</v>
      </c>
      <c r="BS88" s="192">
        <v>2.0249587554909527</v>
      </c>
      <c r="BT88" s="192">
        <v>1.1013851193870499</v>
      </c>
      <c r="BU88" s="192">
        <v>0.90407070943843471</v>
      </c>
    </row>
    <row r="89" spans="1:73" s="32" customFormat="1" ht="15" customHeight="1" x14ac:dyDescent="0.55000000000000004">
      <c r="A89" s="40" t="s">
        <v>52</v>
      </c>
      <c r="B89" s="13" t="str">
        <f t="shared" si="90"/>
        <v>1.A.3.a Domestic aviationkt CO2-eq WEM</v>
      </c>
      <c r="C89" s="883" t="s">
        <v>48</v>
      </c>
      <c r="D89" s="18" t="s">
        <v>7</v>
      </c>
      <c r="E89" s="18" t="s">
        <v>187</v>
      </c>
      <c r="F89" s="56"/>
      <c r="G89" s="19" t="str">
        <f t="shared" si="92"/>
        <v>Þús. tonn CO₂-íg. | kt CO₂e</v>
      </c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646">
        <f t="shared" si="91"/>
        <v>22.510975184533333</v>
      </c>
      <c r="AP89" s="78">
        <v>25.814643110474471</v>
      </c>
      <c r="AQ89" s="78">
        <v>26.6143638968075</v>
      </c>
      <c r="AR89" s="78">
        <v>27.387558549379591</v>
      </c>
      <c r="AS89" s="78">
        <v>27.757038331824138</v>
      </c>
      <c r="AT89" s="78">
        <v>28.092617709041981</v>
      </c>
      <c r="AU89" s="78">
        <v>28.379647074243785</v>
      </c>
      <c r="AV89" s="78">
        <v>28.596140207708412</v>
      </c>
      <c r="AW89" s="78">
        <v>28.693969105398473</v>
      </c>
      <c r="AX89" s="78">
        <v>28.656420481586579</v>
      </c>
      <c r="AY89" s="78">
        <v>28.429332834015117</v>
      </c>
      <c r="AZ89" s="78">
        <v>27.944460539907503</v>
      </c>
      <c r="BA89" s="78">
        <v>27.12358588281278</v>
      </c>
      <c r="BB89" s="78">
        <v>25.886805406376556</v>
      </c>
      <c r="BC89" s="78">
        <v>24.171655228585081</v>
      </c>
      <c r="BD89" s="78">
        <v>21.964639938613761</v>
      </c>
      <c r="BE89" s="78">
        <v>19.3296913535758</v>
      </c>
      <c r="BF89" s="78">
        <v>16.416614803366123</v>
      </c>
      <c r="BG89" s="78">
        <v>13.444345745468274</v>
      </c>
      <c r="BH89" s="78">
        <v>10.625555831204132</v>
      </c>
      <c r="BI89" s="192">
        <v>8.1324667262165651</v>
      </c>
      <c r="BJ89" s="192">
        <v>6.0573814131973736</v>
      </c>
      <c r="BK89" s="192">
        <v>4.4142142983684458</v>
      </c>
      <c r="BL89" s="192">
        <v>3.1630616773836731</v>
      </c>
      <c r="BM89" s="192">
        <v>2.2381979329823447</v>
      </c>
      <c r="BN89" s="192">
        <v>1.5692159999394901</v>
      </c>
      <c r="BO89" s="192">
        <v>1.0928786796396679</v>
      </c>
      <c r="BP89" s="192">
        <v>0.75753528492287214</v>
      </c>
      <c r="BQ89" s="192">
        <v>0.52277904910857997</v>
      </c>
      <c r="BR89" s="192">
        <v>0.35990938318316784</v>
      </c>
      <c r="BS89" s="192">
        <v>0.24735393227770613</v>
      </c>
      <c r="BT89" s="192">
        <v>0.16978474575419661</v>
      </c>
      <c r="BU89" s="192">
        <v>0.11643227847049993</v>
      </c>
    </row>
    <row r="90" spans="1:73" s="32" customFormat="1" ht="15" customHeight="1" x14ac:dyDescent="0.55000000000000004">
      <c r="A90" s="40" t="s">
        <v>53</v>
      </c>
      <c r="B90" s="13" t="str">
        <f t="shared" si="90"/>
        <v>1.A.3.dDomestic navigationkt CO2-eq WEM</v>
      </c>
      <c r="C90" s="883" t="s">
        <v>48</v>
      </c>
      <c r="D90" s="18" t="s">
        <v>8</v>
      </c>
      <c r="E90" s="18" t="s">
        <v>188</v>
      </c>
      <c r="F90" s="56"/>
      <c r="G90" s="19" t="str">
        <f t="shared" si="92"/>
        <v>Þús. tonn CO₂-íg. | kt CO₂e</v>
      </c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646">
        <f t="shared" si="91"/>
        <v>16.847724414769708</v>
      </c>
      <c r="AP90" s="78">
        <v>26.886213478116712</v>
      </c>
      <c r="AQ90" s="78">
        <v>26.87377191704401</v>
      </c>
      <c r="AR90" s="78">
        <v>26.556512109690011</v>
      </c>
      <c r="AS90" s="78">
        <v>25.962427568468321</v>
      </c>
      <c r="AT90" s="78">
        <v>23.95519054479</v>
      </c>
      <c r="AU90" s="78">
        <v>23.945539306917063</v>
      </c>
      <c r="AV90" s="78">
        <v>23.929667288507773</v>
      </c>
      <c r="AW90" s="78">
        <v>23.836644900803176</v>
      </c>
      <c r="AX90" s="78">
        <v>18.856614523737417</v>
      </c>
      <c r="AY90" s="78">
        <v>18.434460468421062</v>
      </c>
      <c r="AZ90" s="78">
        <v>18.049119989423364</v>
      </c>
      <c r="BA90" s="78">
        <v>13.219068492793776</v>
      </c>
      <c r="BB90" s="78">
        <v>12.759162816469699</v>
      </c>
      <c r="BC90" s="78">
        <v>12.268172315795427</v>
      </c>
      <c r="BD90" s="78">
        <v>11.752316122279847</v>
      </c>
      <c r="BE90" s="78">
        <v>11.217788433525941</v>
      </c>
      <c r="BF90" s="78">
        <v>10.642828251708339</v>
      </c>
      <c r="BG90" s="78">
        <v>10.098884810783183</v>
      </c>
      <c r="BH90" s="78">
        <v>9.5642478052506821</v>
      </c>
      <c r="BI90" s="192">
        <v>9.0482134098881897</v>
      </c>
      <c r="BJ90" s="192">
        <v>8.556992801173994</v>
      </c>
      <c r="BK90" s="192">
        <v>8.0968092331856312</v>
      </c>
      <c r="BL90" s="192">
        <v>7.6676541325072023</v>
      </c>
      <c r="BM90" s="192">
        <v>7.2757622124301982</v>
      </c>
      <c r="BN90" s="192">
        <v>6.9242357020637577</v>
      </c>
      <c r="BO90" s="192">
        <v>6.6037465225298373</v>
      </c>
      <c r="BP90" s="192">
        <v>6.320518546291269</v>
      </c>
      <c r="BQ90" s="192">
        <v>6.0653679622329006</v>
      </c>
      <c r="BR90" s="192">
        <v>5.8412754852261495</v>
      </c>
      <c r="BS90" s="192">
        <v>5.6420318557871489</v>
      </c>
      <c r="BT90" s="192">
        <v>5.4645183369730939</v>
      </c>
      <c r="BU90" s="192">
        <v>5.3056452719823417</v>
      </c>
    </row>
    <row r="91" spans="1:73" s="32" customFormat="1" ht="15" customHeight="1" x14ac:dyDescent="0.55000000000000004">
      <c r="A91" s="40" t="s">
        <v>95</v>
      </c>
      <c r="B91" s="13" t="str">
        <f t="shared" si="90"/>
        <v>Mobile Machinery WEM</v>
      </c>
      <c r="C91" s="883" t="s">
        <v>48</v>
      </c>
      <c r="D91" s="18" t="s">
        <v>9</v>
      </c>
      <c r="E91" s="18" t="s">
        <v>145</v>
      </c>
      <c r="F91" s="56"/>
      <c r="G91" s="19" t="str">
        <f t="shared" si="92"/>
        <v>Þús. tonn CO₂-íg. | kt CO₂e</v>
      </c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646">
        <f t="shared" si="91"/>
        <v>74.887888616357046</v>
      </c>
      <c r="AP91" s="20">
        <f t="shared" ref="AP91" si="93">SUM(AP92:AP94)</f>
        <v>107.00654808772008</v>
      </c>
      <c r="AQ91" s="20">
        <f t="shared" ref="AQ91:BU91" si="94">SUM(AQ92:AQ94)</f>
        <v>106.86038854512546</v>
      </c>
      <c r="AR91" s="20">
        <f t="shared" si="94"/>
        <v>106.08990221712526</v>
      </c>
      <c r="AS91" s="20">
        <f t="shared" si="94"/>
        <v>105.39871287105505</v>
      </c>
      <c r="AT91" s="20">
        <f t="shared" si="94"/>
        <v>104.70100281882668</v>
      </c>
      <c r="AU91" s="20">
        <f t="shared" si="94"/>
        <v>103.97378608964392</v>
      </c>
      <c r="AV91" s="20">
        <f t="shared" si="94"/>
        <v>103.13232570456778</v>
      </c>
      <c r="AW91" s="20">
        <f t="shared" si="94"/>
        <v>104.77992906059562</v>
      </c>
      <c r="AX91" s="20">
        <f t="shared" si="94"/>
        <v>106.34365090617473</v>
      </c>
      <c r="AY91" s="20">
        <f t="shared" si="94"/>
        <v>107.75865321601036</v>
      </c>
      <c r="AZ91" s="20">
        <f t="shared" si="94"/>
        <v>109.00709518115944</v>
      </c>
      <c r="BA91" s="20">
        <f t="shared" si="94"/>
        <v>110.08421102733911</v>
      </c>
      <c r="BB91" s="20">
        <f t="shared" si="94"/>
        <v>111.06848714545723</v>
      </c>
      <c r="BC91" s="20">
        <f t="shared" si="94"/>
        <v>111.82262715681131</v>
      </c>
      <c r="BD91" s="20">
        <f t="shared" si="94"/>
        <v>112.29806742747414</v>
      </c>
      <c r="BE91" s="20">
        <f t="shared" si="94"/>
        <v>112.43710285661436</v>
      </c>
      <c r="BF91" s="20">
        <f t="shared" si="94"/>
        <v>112.18479177387297</v>
      </c>
      <c r="BG91" s="20">
        <f t="shared" si="94"/>
        <v>111.48747947189739</v>
      </c>
      <c r="BH91" s="20">
        <f t="shared" si="94"/>
        <v>110.26697654359954</v>
      </c>
      <c r="BI91" s="20">
        <f t="shared" si="94"/>
        <v>108.46204627405513</v>
      </c>
      <c r="BJ91" s="20">
        <f t="shared" si="94"/>
        <v>106.02131218610471</v>
      </c>
      <c r="BK91" s="20">
        <f t="shared" si="94"/>
        <v>102.91871898335862</v>
      </c>
      <c r="BL91" s="20">
        <f t="shared" si="94"/>
        <v>99.145034955803027</v>
      </c>
      <c r="BM91" s="20">
        <f t="shared" si="94"/>
        <v>94.724291145819137</v>
      </c>
      <c r="BN91" s="20">
        <f t="shared" si="94"/>
        <v>89.714574609457074</v>
      </c>
      <c r="BO91" s="20">
        <f t="shared" si="94"/>
        <v>84.207928039596283</v>
      </c>
      <c r="BP91" s="20">
        <f t="shared" si="94"/>
        <v>78.334451679461793</v>
      </c>
      <c r="BQ91" s="20">
        <f t="shared" si="94"/>
        <v>75.820545410016564</v>
      </c>
      <c r="BR91" s="20">
        <f t="shared" si="94"/>
        <v>69.521707881526766</v>
      </c>
      <c r="BS91" s="20">
        <f t="shared" si="94"/>
        <v>63.283216267966239</v>
      </c>
      <c r="BT91" s="20">
        <f t="shared" si="94"/>
        <v>57.254625006537196</v>
      </c>
      <c r="BU91" s="20">
        <f t="shared" si="94"/>
        <v>51.556053622994071</v>
      </c>
    </row>
    <row r="92" spans="1:73" s="62" customFormat="1" ht="15" customHeight="1" x14ac:dyDescent="0.55000000000000004">
      <c r="A92" s="57" t="s">
        <v>54</v>
      </c>
      <c r="B92" s="13" t="str">
        <f t="shared" si="90"/>
        <v>1.A.2.g.vii Off road vehicles and other machinerykt CO2-eq WEM</v>
      </c>
      <c r="C92" s="883" t="s">
        <v>48</v>
      </c>
      <c r="D92" s="58" t="s">
        <v>119</v>
      </c>
      <c r="E92" s="58" t="s">
        <v>251</v>
      </c>
      <c r="F92" s="59"/>
      <c r="G92" s="60" t="str">
        <f t="shared" si="92"/>
        <v>Þús. tonn CO₂-íg. | kt CO₂e</v>
      </c>
      <c r="H92" s="190"/>
      <c r="I92" s="190"/>
      <c r="J92" s="190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647">
        <f t="shared" si="91"/>
        <v>52.869222558500233</v>
      </c>
      <c r="AP92" s="194">
        <v>64.855406310893954</v>
      </c>
      <c r="AQ92" s="194">
        <v>66.541248613238139</v>
      </c>
      <c r="AR92" s="194">
        <v>67.544634657491741</v>
      </c>
      <c r="AS92" s="194">
        <v>68.743186057501092</v>
      </c>
      <c r="AT92" s="194">
        <v>70.056325126401632</v>
      </c>
      <c r="AU92" s="194">
        <v>71.462538055634624</v>
      </c>
      <c r="AV92" s="194">
        <v>72.879126010237343</v>
      </c>
      <c r="AW92" s="194">
        <v>74.173265720715008</v>
      </c>
      <c r="AX92" s="194">
        <v>75.410542997573174</v>
      </c>
      <c r="AY92" s="194">
        <v>76.533549216664696</v>
      </c>
      <c r="AZ92" s="194">
        <v>77.533014292479407</v>
      </c>
      <c r="BA92" s="194">
        <v>78.412687915419923</v>
      </c>
      <c r="BB92" s="194">
        <v>79.261277393488768</v>
      </c>
      <c r="BC92" s="194">
        <v>79.954582612379724</v>
      </c>
      <c r="BD92" s="194">
        <v>80.457380728473993</v>
      </c>
      <c r="BE92" s="194">
        <v>80.725466365194976</v>
      </c>
      <c r="BF92" s="194">
        <v>80.719662506923115</v>
      </c>
      <c r="BG92" s="194">
        <v>80.388556376099842</v>
      </c>
      <c r="BH92" s="194">
        <v>79.68325334213381</v>
      </c>
      <c r="BI92" s="194">
        <v>78.557511951095435</v>
      </c>
      <c r="BJ92" s="194">
        <v>76.96939991269079</v>
      </c>
      <c r="BK92" s="194">
        <v>74.897270708594803</v>
      </c>
      <c r="BL92" s="194">
        <v>72.328834229419456</v>
      </c>
      <c r="BM92" s="194">
        <v>69.277091614609944</v>
      </c>
      <c r="BN92" s="194">
        <v>65.780819547285617</v>
      </c>
      <c r="BO92" s="194">
        <v>61.903185042197251</v>
      </c>
      <c r="BP92" s="194">
        <v>57.736915908785221</v>
      </c>
      <c r="BQ92" s="194">
        <v>53.385870543640365</v>
      </c>
      <c r="BR92" s="194">
        <v>48.96458295448268</v>
      </c>
      <c r="BS92" s="194">
        <v>44.584992596688757</v>
      </c>
      <c r="BT92" s="194">
        <v>40.352631905612711</v>
      </c>
      <c r="BU92" s="194">
        <v>36.35128552878799</v>
      </c>
    </row>
    <row r="93" spans="1:73" s="62" customFormat="1" ht="15" customHeight="1" x14ac:dyDescent="0.55000000000000004">
      <c r="A93" s="57" t="s">
        <v>87</v>
      </c>
      <c r="B93" s="13" t="str">
        <f t="shared" si="90"/>
        <v>1.A.4.c.ii Agriculture/Forestry/Fishing - Off-road vehicles and other machinerykt CO2-eq WEM</v>
      </c>
      <c r="C93" s="883" t="s">
        <v>48</v>
      </c>
      <c r="D93" s="58" t="s">
        <v>120</v>
      </c>
      <c r="E93" s="58" t="s">
        <v>252</v>
      </c>
      <c r="F93" s="59"/>
      <c r="G93" s="60" t="str">
        <f t="shared" si="92"/>
        <v>Þús. tonn CO₂-íg. | kt CO₂e</v>
      </c>
      <c r="H93" s="190"/>
      <c r="I93" s="190"/>
      <c r="J93" s="190"/>
      <c r="K93" s="190"/>
      <c r="L93" s="190"/>
      <c r="M93" s="190"/>
      <c r="N93" s="190"/>
      <c r="O93" s="190"/>
      <c r="P93" s="190"/>
      <c r="Q93" s="190"/>
      <c r="R93" s="190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647">
        <f t="shared" si="91"/>
        <v>21.942146035012623</v>
      </c>
      <c r="AP93" s="194">
        <v>42.151141776826123</v>
      </c>
      <c r="AQ93" s="194">
        <v>40.319139931887314</v>
      </c>
      <c r="AR93" s="194">
        <v>38.545267559633523</v>
      </c>
      <c r="AS93" s="194">
        <v>36.655526813553962</v>
      </c>
      <c r="AT93" s="194">
        <v>34.644677692425056</v>
      </c>
      <c r="AU93" s="194">
        <v>32.511248034009299</v>
      </c>
      <c r="AV93" s="194">
        <v>30.25319969433043</v>
      </c>
      <c r="AW93" s="194">
        <v>30.606663339880612</v>
      </c>
      <c r="AX93" s="194">
        <v>30.933107908601549</v>
      </c>
      <c r="AY93" s="194">
        <v>31.225103999345659</v>
      </c>
      <c r="AZ93" s="194">
        <v>31.474080888680032</v>
      </c>
      <c r="BA93" s="194">
        <v>31.671523111919182</v>
      </c>
      <c r="BB93" s="194">
        <v>31.807209751968454</v>
      </c>
      <c r="BC93" s="194">
        <v>31.868044544431584</v>
      </c>
      <c r="BD93" s="194">
        <v>31.840686699000152</v>
      </c>
      <c r="BE93" s="194">
        <v>31.711636491419384</v>
      </c>
      <c r="BF93" s="194">
        <v>31.465129266949862</v>
      </c>
      <c r="BG93" s="194">
        <v>31.098923095797542</v>
      </c>
      <c r="BH93" s="194">
        <v>30.583723201465727</v>
      </c>
      <c r="BI93" s="194">
        <v>29.904534322959698</v>
      </c>
      <c r="BJ93" s="194">
        <v>29.051912273413919</v>
      </c>
      <c r="BK93" s="194">
        <v>28.021448274763816</v>
      </c>
      <c r="BL93" s="194">
        <v>26.816200726383563</v>
      </c>
      <c r="BM93" s="194">
        <v>25.447199531209197</v>
      </c>
      <c r="BN93" s="194">
        <v>23.933755062171453</v>
      </c>
      <c r="BO93" s="194">
        <v>22.304742997399025</v>
      </c>
      <c r="BP93" s="194">
        <v>20.597535770676568</v>
      </c>
      <c r="BQ93" s="194">
        <v>22.434674866376206</v>
      </c>
      <c r="BR93" s="194">
        <v>20.557124927044089</v>
      </c>
      <c r="BS93" s="194">
        <v>18.698223671277486</v>
      </c>
      <c r="BT93" s="194">
        <v>16.901993100924482</v>
      </c>
      <c r="BU93" s="194">
        <v>15.204768094206084</v>
      </c>
    </row>
    <row r="94" spans="1:73" s="62" customFormat="1" ht="15" customHeight="1" x14ac:dyDescent="0.55000000000000004">
      <c r="A94" s="57" t="s">
        <v>86</v>
      </c>
      <c r="B94" s="13" t="str">
        <f t="shared" si="90"/>
        <v>1.A.3.e.ii Other (please specify) kt CO2-eq WEM</v>
      </c>
      <c r="C94" s="883" t="s">
        <v>48</v>
      </c>
      <c r="D94" s="58" t="s">
        <v>121</v>
      </c>
      <c r="E94" s="58" t="s">
        <v>253</v>
      </c>
      <c r="F94" s="59"/>
      <c r="G94" s="60" t="str">
        <f t="shared" si="92"/>
        <v>Þús. tonn CO₂-íg. | kt CO₂e</v>
      </c>
      <c r="H94" s="190"/>
      <c r="I94" s="190"/>
      <c r="J94" s="190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647">
        <f t="shared" si="91"/>
        <v>7.6520022844189489E-2</v>
      </c>
      <c r="AP94" s="194">
        <v>0</v>
      </c>
      <c r="AQ94" s="194">
        <v>0</v>
      </c>
      <c r="AR94" s="194">
        <v>0</v>
      </c>
      <c r="AS94" s="194">
        <v>0</v>
      </c>
      <c r="AT94" s="194">
        <v>0</v>
      </c>
      <c r="AU94" s="194">
        <v>0</v>
      </c>
      <c r="AV94" s="194">
        <v>0</v>
      </c>
      <c r="AW94" s="194">
        <v>0</v>
      </c>
      <c r="AX94" s="194">
        <v>0</v>
      </c>
      <c r="AY94" s="194">
        <v>0</v>
      </c>
      <c r="AZ94" s="194">
        <v>0</v>
      </c>
      <c r="BA94" s="194">
        <v>0</v>
      </c>
      <c r="BB94" s="194">
        <v>0</v>
      </c>
      <c r="BC94" s="194">
        <v>0</v>
      </c>
      <c r="BD94" s="194">
        <v>0</v>
      </c>
      <c r="BE94" s="194">
        <v>0</v>
      </c>
      <c r="BF94" s="194">
        <v>0</v>
      </c>
      <c r="BG94" s="194">
        <v>0</v>
      </c>
      <c r="BH94" s="194">
        <v>0</v>
      </c>
      <c r="BI94" s="194">
        <v>0</v>
      </c>
      <c r="BJ94" s="194">
        <v>0</v>
      </c>
      <c r="BK94" s="194">
        <v>0</v>
      </c>
      <c r="BL94" s="194">
        <v>0</v>
      </c>
      <c r="BM94" s="194">
        <v>0</v>
      </c>
      <c r="BN94" s="194">
        <v>0</v>
      </c>
      <c r="BO94" s="194">
        <v>0</v>
      </c>
      <c r="BP94" s="194">
        <v>0</v>
      </c>
      <c r="BQ94" s="194">
        <v>0</v>
      </c>
      <c r="BR94" s="194">
        <v>0</v>
      </c>
      <c r="BS94" s="194">
        <v>0</v>
      </c>
      <c r="BT94" s="194">
        <v>0</v>
      </c>
      <c r="BU94" s="194">
        <v>0</v>
      </c>
    </row>
    <row r="95" spans="1:73" s="32" customFormat="1" x14ac:dyDescent="0.55000000000000004">
      <c r="A95" s="40" t="s">
        <v>101</v>
      </c>
      <c r="B95" s="13" t="str">
        <f t="shared" si="90"/>
        <v>Fuel combustion in stationary industry kt CO2e WEM</v>
      </c>
      <c r="C95" s="883" t="s">
        <v>48</v>
      </c>
      <c r="D95" s="18" t="s">
        <v>224</v>
      </c>
      <c r="E95" s="18" t="s">
        <v>189</v>
      </c>
      <c r="F95" s="18"/>
      <c r="G95" s="19" t="str">
        <f t="shared" si="92"/>
        <v>Þús. tonn CO₂-íg. | kt CO₂e</v>
      </c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646">
        <f t="shared" si="91"/>
        <v>56.87537960665744</v>
      </c>
      <c r="AP95" s="20">
        <f t="shared" ref="AP95" si="95">AP96-AP97</f>
        <v>71.84919298121423</v>
      </c>
      <c r="AQ95" s="20">
        <f t="shared" ref="AQ95:BU95" si="96">AQ96-AQ97</f>
        <v>66.827280090657041</v>
      </c>
      <c r="AR95" s="20">
        <f t="shared" si="96"/>
        <v>62.940733289108806</v>
      </c>
      <c r="AS95" s="20">
        <f t="shared" si="96"/>
        <v>59.949141693704135</v>
      </c>
      <c r="AT95" s="20">
        <f t="shared" si="96"/>
        <v>57.844243006970842</v>
      </c>
      <c r="AU95" s="20">
        <f t="shared" si="96"/>
        <v>55.350143654416271</v>
      </c>
      <c r="AV95" s="20">
        <f t="shared" si="96"/>
        <v>51.632669368854906</v>
      </c>
      <c r="AW95" s="20">
        <f t="shared" si="96"/>
        <v>50.435315714323139</v>
      </c>
      <c r="AX95" s="20">
        <f t="shared" si="96"/>
        <v>48.974511667774792</v>
      </c>
      <c r="AY95" s="20">
        <f t="shared" si="96"/>
        <v>47.409019684408463</v>
      </c>
      <c r="AZ95" s="20">
        <f t="shared" si="96"/>
        <v>45.801216304180343</v>
      </c>
      <c r="BA95" s="20">
        <f t="shared" si="96"/>
        <v>44.176016009402986</v>
      </c>
      <c r="BB95" s="20">
        <f t="shared" si="96"/>
        <v>42.544826774003582</v>
      </c>
      <c r="BC95" s="20">
        <f t="shared" si="96"/>
        <v>40.905275775165052</v>
      </c>
      <c r="BD95" s="20">
        <f t="shared" si="96"/>
        <v>39.257884758921264</v>
      </c>
      <c r="BE95" s="20">
        <f t="shared" si="96"/>
        <v>37.599593300076648</v>
      </c>
      <c r="BF95" s="20">
        <f t="shared" si="96"/>
        <v>35.933536956507723</v>
      </c>
      <c r="BG95" s="20">
        <f t="shared" si="96"/>
        <v>34.360625742918558</v>
      </c>
      <c r="BH95" s="20">
        <f t="shared" si="96"/>
        <v>32.77423553720709</v>
      </c>
      <c r="BI95" s="20">
        <f t="shared" si="96"/>
        <v>31.180200827760189</v>
      </c>
      <c r="BJ95" s="20">
        <f t="shared" si="96"/>
        <v>29.578293165253328</v>
      </c>
      <c r="BK95" s="20">
        <f t="shared" si="96"/>
        <v>27.968558323479755</v>
      </c>
      <c r="BL95" s="20">
        <f t="shared" si="96"/>
        <v>26.347775050534253</v>
      </c>
      <c r="BM95" s="20">
        <f t="shared" si="96"/>
        <v>24.715802757949874</v>
      </c>
      <c r="BN95" s="20">
        <f t="shared" si="96"/>
        <v>23.072500550711993</v>
      </c>
      <c r="BO95" s="20">
        <f t="shared" si="96"/>
        <v>21.41766557071665</v>
      </c>
      <c r="BP95" s="20">
        <f t="shared" si="96"/>
        <v>19.754271449166623</v>
      </c>
      <c r="BQ95" s="20">
        <f t="shared" si="96"/>
        <v>18.076138414884795</v>
      </c>
      <c r="BR95" s="20">
        <f t="shared" si="96"/>
        <v>16.389096769425791</v>
      </c>
      <c r="BS95" s="20">
        <f t="shared" si="96"/>
        <v>14.689980892181573</v>
      </c>
      <c r="BT95" s="20">
        <f t="shared" si="96"/>
        <v>12.978734744904884</v>
      </c>
      <c r="BU95" s="20">
        <f t="shared" si="96"/>
        <v>11.252188030055258</v>
      </c>
    </row>
    <row r="96" spans="1:73" s="62" customFormat="1" hidden="1" x14ac:dyDescent="0.25">
      <c r="A96" s="57" t="s">
        <v>283</v>
      </c>
      <c r="B96" s="13" t="str">
        <f t="shared" si="90"/>
        <v>1.A.2 Manufacturing Industries and constructionkt CO2-eq WEM</v>
      </c>
      <c r="C96" s="876" t="s">
        <v>284</v>
      </c>
      <c r="D96" s="64" t="s">
        <v>254</v>
      </c>
      <c r="E96" s="63"/>
      <c r="F96" s="64"/>
      <c r="G96" s="65" t="str">
        <f t="shared" si="92"/>
        <v>Þús. tonn CO₂-íg. | kt CO₂e</v>
      </c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705">
        <f t="shared" si="91"/>
        <v>109.74460216515767</v>
      </c>
      <c r="AP96" s="195">
        <v>136.70459929210818</v>
      </c>
      <c r="AQ96" s="195">
        <v>133.36852870389518</v>
      </c>
      <c r="AR96" s="195">
        <v>130.48536794660055</v>
      </c>
      <c r="AS96" s="195">
        <v>128.69232775120523</v>
      </c>
      <c r="AT96" s="195">
        <v>127.90056813337247</v>
      </c>
      <c r="AU96" s="195">
        <v>126.8126817100509</v>
      </c>
      <c r="AV96" s="195">
        <v>124.51179537909225</v>
      </c>
      <c r="AW96" s="195">
        <v>124.60858143503815</v>
      </c>
      <c r="AX96" s="195">
        <v>124.38505466534797</v>
      </c>
      <c r="AY96" s="195">
        <v>123.94256890107316</v>
      </c>
      <c r="AZ96" s="195">
        <v>123.33423059665975</v>
      </c>
      <c r="BA96" s="195">
        <v>122.58870392482291</v>
      </c>
      <c r="BB96" s="195">
        <v>121.80610416749235</v>
      </c>
      <c r="BC96" s="195">
        <v>120.85985838754478</v>
      </c>
      <c r="BD96" s="195">
        <v>119.71526548739526</v>
      </c>
      <c r="BE96" s="195">
        <v>118.32505966527162</v>
      </c>
      <c r="BF96" s="195">
        <v>116.65319946343084</v>
      </c>
      <c r="BG96" s="195">
        <v>114.7491821190184</v>
      </c>
      <c r="BH96" s="195">
        <v>112.4574888793409</v>
      </c>
      <c r="BI96" s="195">
        <v>109.73771277885562</v>
      </c>
      <c r="BJ96" s="195">
        <v>106.54769307794412</v>
      </c>
      <c r="BK96" s="195">
        <v>102.86582903207456</v>
      </c>
      <c r="BL96" s="195">
        <v>98.676609279953709</v>
      </c>
      <c r="BM96" s="195">
        <v>93.992894372559817</v>
      </c>
      <c r="BN96" s="195">
        <v>88.85332009799761</v>
      </c>
      <c r="BO96" s="195">
        <v>83.320850612913901</v>
      </c>
      <c r="BP96" s="195">
        <v>77.491187357951844</v>
      </c>
      <c r="BQ96" s="195">
        <v>71.462008958525161</v>
      </c>
      <c r="BR96" s="195">
        <v>65.353679723908471</v>
      </c>
      <c r="BS96" s="195">
        <v>59.27497348887033</v>
      </c>
      <c r="BT96" s="195">
        <v>53.331366650517595</v>
      </c>
      <c r="BU96" s="195">
        <v>47.603473558843248</v>
      </c>
    </row>
    <row r="97" spans="1:74" s="62" customFormat="1" hidden="1" x14ac:dyDescent="0.25">
      <c r="A97" s="57" t="s">
        <v>54</v>
      </c>
      <c r="B97" s="13" t="str">
        <f t="shared" si="90"/>
        <v>1.A.2.g.vii Off road vehicles and other machinerykt CO2-eq WEM</v>
      </c>
      <c r="C97" s="882" t="s">
        <v>48</v>
      </c>
      <c r="D97" s="64" t="s">
        <v>254</v>
      </c>
      <c r="E97" s="63"/>
      <c r="F97" s="64"/>
      <c r="G97" s="65" t="str">
        <f t="shared" si="92"/>
        <v>Þús. tonn CO₂-íg. | kt CO₂e</v>
      </c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705">
        <f t="shared" si="91"/>
        <v>52.869222558500233</v>
      </c>
      <c r="AP97" s="195">
        <v>64.855406310893954</v>
      </c>
      <c r="AQ97" s="195">
        <v>66.541248613238139</v>
      </c>
      <c r="AR97" s="195">
        <v>67.544634657491741</v>
      </c>
      <c r="AS97" s="195">
        <v>68.743186057501092</v>
      </c>
      <c r="AT97" s="195">
        <v>70.056325126401632</v>
      </c>
      <c r="AU97" s="195">
        <v>71.462538055634624</v>
      </c>
      <c r="AV97" s="195">
        <v>72.879126010237343</v>
      </c>
      <c r="AW97" s="195">
        <v>74.173265720715008</v>
      </c>
      <c r="AX97" s="195">
        <v>75.410542997573174</v>
      </c>
      <c r="AY97" s="195">
        <v>76.533549216664696</v>
      </c>
      <c r="AZ97" s="195">
        <v>77.533014292479407</v>
      </c>
      <c r="BA97" s="195">
        <v>78.412687915419923</v>
      </c>
      <c r="BB97" s="195">
        <v>79.261277393488768</v>
      </c>
      <c r="BC97" s="195">
        <v>79.954582612379724</v>
      </c>
      <c r="BD97" s="195">
        <v>80.457380728473993</v>
      </c>
      <c r="BE97" s="195">
        <v>80.725466365194976</v>
      </c>
      <c r="BF97" s="195">
        <v>80.719662506923115</v>
      </c>
      <c r="BG97" s="195">
        <v>80.388556376099842</v>
      </c>
      <c r="BH97" s="195">
        <v>79.68325334213381</v>
      </c>
      <c r="BI97" s="195">
        <v>78.557511951095435</v>
      </c>
      <c r="BJ97" s="195">
        <v>76.96939991269079</v>
      </c>
      <c r="BK97" s="195">
        <v>74.897270708594803</v>
      </c>
      <c r="BL97" s="195">
        <v>72.328834229419456</v>
      </c>
      <c r="BM97" s="195">
        <v>69.277091614609944</v>
      </c>
      <c r="BN97" s="195">
        <v>65.780819547285617</v>
      </c>
      <c r="BO97" s="195">
        <v>61.903185042197251</v>
      </c>
      <c r="BP97" s="195">
        <v>57.736915908785221</v>
      </c>
      <c r="BQ97" s="195">
        <v>53.385870543640365</v>
      </c>
      <c r="BR97" s="195">
        <v>48.96458295448268</v>
      </c>
      <c r="BS97" s="195">
        <v>44.584992596688757</v>
      </c>
      <c r="BT97" s="195">
        <v>40.352631905612711</v>
      </c>
      <c r="BU97" s="195">
        <v>36.35128552878799</v>
      </c>
    </row>
    <row r="98" spans="1:74" s="32" customFormat="1" ht="15" customHeight="1" x14ac:dyDescent="0.4">
      <c r="A98" s="40" t="s">
        <v>55</v>
      </c>
      <c r="B98" s="13" t="str">
        <f t="shared" si="90"/>
        <v>1.B.2.d Geothermal Energykt CO2-eq WEM</v>
      </c>
      <c r="C98" s="882" t="s">
        <v>48</v>
      </c>
      <c r="D98" s="18" t="s">
        <v>10</v>
      </c>
      <c r="E98" s="17" t="s">
        <v>144</v>
      </c>
      <c r="F98" s="18"/>
      <c r="G98" s="19" t="str">
        <f t="shared" si="92"/>
        <v>Þús. tonn CO₂-íg. | kt CO₂e</v>
      </c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646">
        <f t="shared" si="91"/>
        <v>176.69460000000001</v>
      </c>
      <c r="AP98" s="78">
        <v>175.99585984493672</v>
      </c>
      <c r="AQ98" s="78">
        <v>146.39585984493672</v>
      </c>
      <c r="AR98" s="78">
        <v>146.39585984493672</v>
      </c>
      <c r="AS98" s="78">
        <v>146.39585984493672</v>
      </c>
      <c r="AT98" s="78">
        <v>146.39585984493672</v>
      </c>
      <c r="AU98" s="78">
        <v>146.39585984493672</v>
      </c>
      <c r="AV98" s="78">
        <v>134.84585984493668</v>
      </c>
      <c r="AW98" s="78">
        <v>134.84585984493668</v>
      </c>
      <c r="AX98" s="78">
        <v>134.84585984493668</v>
      </c>
      <c r="AY98" s="78">
        <v>134.84585984493668</v>
      </c>
      <c r="AZ98" s="78">
        <v>134.84585984493668</v>
      </c>
      <c r="BA98" s="78">
        <v>134.84585984493668</v>
      </c>
      <c r="BB98" s="78">
        <v>134.84585984493668</v>
      </c>
      <c r="BC98" s="78">
        <v>134.84585984493668</v>
      </c>
      <c r="BD98" s="78">
        <v>134.84585984493668</v>
      </c>
      <c r="BE98" s="78">
        <v>134.84585984493668</v>
      </c>
      <c r="BF98" s="78">
        <v>134.84585984493668</v>
      </c>
      <c r="BG98" s="78">
        <v>134.84585984493668</v>
      </c>
      <c r="BH98" s="78">
        <v>134.84585984493668</v>
      </c>
      <c r="BI98" s="78">
        <v>134.84585984493668</v>
      </c>
      <c r="BJ98" s="78">
        <v>134.84585984493668</v>
      </c>
      <c r="BK98" s="78">
        <v>134.84585984493668</v>
      </c>
      <c r="BL98" s="78">
        <v>134.84585984493668</v>
      </c>
      <c r="BM98" s="78">
        <v>134.84585984493668</v>
      </c>
      <c r="BN98" s="78">
        <v>134.84585984493668</v>
      </c>
      <c r="BO98" s="78">
        <v>134.84585984493668</v>
      </c>
      <c r="BP98" s="78">
        <v>134.84585984493668</v>
      </c>
      <c r="BQ98" s="78">
        <v>134.84585984493668</v>
      </c>
      <c r="BR98" s="78">
        <v>134.84585984493668</v>
      </c>
      <c r="BS98" s="78">
        <v>134.84585984493668</v>
      </c>
      <c r="BT98" s="78">
        <v>134.84585984493668</v>
      </c>
      <c r="BU98" s="78">
        <v>134.84585984493668</v>
      </c>
    </row>
    <row r="99" spans="1:74" s="32" customFormat="1" ht="15" customHeight="1" x14ac:dyDescent="0.4">
      <c r="A99" s="40" t="s">
        <v>100</v>
      </c>
      <c r="B99" s="13" t="str">
        <f t="shared" si="90"/>
        <v>1. Energy OTHER kt CO2-eq WEM</v>
      </c>
      <c r="C99" s="882" t="s">
        <v>48</v>
      </c>
      <c r="D99" s="18" t="s">
        <v>11</v>
      </c>
      <c r="E99" s="17" t="s">
        <v>196</v>
      </c>
      <c r="F99" s="18"/>
      <c r="G99" s="19" t="str">
        <f t="shared" si="92"/>
        <v>Þús. tonn CO₂-íg. | kt CO₂e</v>
      </c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646">
        <f t="shared" si="91"/>
        <v>20.058810296417278</v>
      </c>
      <c r="AP99" s="20">
        <f t="shared" ref="AP99" si="97">AP100-SUM(AP87:AP88,AP89:AP91,AP95,AP98)</f>
        <v>17.957205241666998</v>
      </c>
      <c r="AQ99" s="20">
        <f t="shared" ref="AQ99:BU99" si="98">AQ100-SUM(AQ87:AQ88,AQ89:AQ91,AQ95,AQ98)</f>
        <v>16.748366961977581</v>
      </c>
      <c r="AR99" s="20">
        <f t="shared" si="98"/>
        <v>15.549542262002205</v>
      </c>
      <c r="AS99" s="20">
        <f t="shared" si="98"/>
        <v>14.360610781616742</v>
      </c>
      <c r="AT99" s="20">
        <f t="shared" si="98"/>
        <v>13.167112146722047</v>
      </c>
      <c r="AU99" s="20">
        <f t="shared" si="98"/>
        <v>11.989501529076506</v>
      </c>
      <c r="AV99" s="20">
        <f t="shared" si="98"/>
        <v>10.823394716900339</v>
      </c>
      <c r="AW99" s="20">
        <f t="shared" si="98"/>
        <v>10.656581477556074</v>
      </c>
      <c r="AX99" s="20">
        <f t="shared" si="98"/>
        <v>10.688847416385215</v>
      </c>
      <c r="AY99" s="20">
        <f t="shared" si="98"/>
        <v>10.691082636090414</v>
      </c>
      <c r="AZ99" s="20">
        <f t="shared" si="98"/>
        <v>10.691137161655433</v>
      </c>
      <c r="BA99" s="20">
        <f t="shared" si="98"/>
        <v>10.679647163561867</v>
      </c>
      <c r="BB99" s="20">
        <f t="shared" si="98"/>
        <v>10.664330708267244</v>
      </c>
      <c r="BC99" s="20">
        <f t="shared" si="98"/>
        <v>10.644342583585512</v>
      </c>
      <c r="BD99" s="20">
        <f t="shared" si="98"/>
        <v>10.623994102816368</v>
      </c>
      <c r="BE99" s="20">
        <f t="shared" si="98"/>
        <v>10.596595688921752</v>
      </c>
      <c r="BF99" s="20">
        <f t="shared" si="98"/>
        <v>10.567183577337346</v>
      </c>
      <c r="BG99" s="20">
        <f t="shared" si="98"/>
        <v>10.538845504473102</v>
      </c>
      <c r="BH99" s="20">
        <f t="shared" si="98"/>
        <v>10.508293096179614</v>
      </c>
      <c r="BI99" s="20">
        <f t="shared" si="98"/>
        <v>10.476442031570855</v>
      </c>
      <c r="BJ99" s="20">
        <f t="shared" si="98"/>
        <v>10.442719283129804</v>
      </c>
      <c r="BK99" s="20">
        <f t="shared" si="98"/>
        <v>10.412442990994805</v>
      </c>
      <c r="BL99" s="20">
        <f t="shared" si="98"/>
        <v>10.376584506812947</v>
      </c>
      <c r="BM99" s="20">
        <f t="shared" si="98"/>
        <v>10.342363929992302</v>
      </c>
      <c r="BN99" s="20">
        <f t="shared" si="98"/>
        <v>10.306429570881846</v>
      </c>
      <c r="BO99" s="20">
        <f t="shared" si="98"/>
        <v>10.269079254569135</v>
      </c>
      <c r="BP99" s="20">
        <f t="shared" si="98"/>
        <v>10.232749038016834</v>
      </c>
      <c r="BQ99" s="20">
        <f t="shared" si="98"/>
        <v>10.248897507988715</v>
      </c>
      <c r="BR99" s="20">
        <f t="shared" si="98"/>
        <v>10.257457853159337</v>
      </c>
      <c r="BS99" s="20">
        <f t="shared" si="98"/>
        <v>10.268414717128792</v>
      </c>
      <c r="BT99" s="20">
        <f t="shared" si="98"/>
        <v>10.279024596709064</v>
      </c>
      <c r="BU99" s="20">
        <f t="shared" si="98"/>
        <v>10.286543639561955</v>
      </c>
    </row>
    <row r="100" spans="1:74" s="36" customFormat="1" ht="15" customHeight="1" x14ac:dyDescent="0.4">
      <c r="A100" s="40" t="s">
        <v>42</v>
      </c>
      <c r="B100" s="13" t="str">
        <f t="shared" si="90"/>
        <v>1. Energykt CO2-eq WEM</v>
      </c>
      <c r="C100" s="882" t="s">
        <v>48</v>
      </c>
      <c r="D100" s="46" t="s">
        <v>140</v>
      </c>
      <c r="E100" s="23"/>
      <c r="F100" s="24"/>
      <c r="G100" s="25" t="str">
        <f t="shared" si="92"/>
        <v>Þús. tonn CO₂-íg. | kt CO₂e</v>
      </c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648">
        <f t="shared" si="91"/>
        <v>1774.4954056364502</v>
      </c>
      <c r="AP100" s="191">
        <v>1819.1573302714678</v>
      </c>
      <c r="AQ100" s="191">
        <v>1800.1916777345864</v>
      </c>
      <c r="AR100" s="191">
        <v>1779.5535176789456</v>
      </c>
      <c r="AS100" s="191">
        <v>1756.8057445991349</v>
      </c>
      <c r="AT100" s="191">
        <v>1720.5198929788655</v>
      </c>
      <c r="AU100" s="191">
        <v>1699.7793894763468</v>
      </c>
      <c r="AV100" s="191">
        <v>1659.228239557016</v>
      </c>
      <c r="AW100" s="191">
        <v>1624.4998603289625</v>
      </c>
      <c r="AX100" s="191">
        <v>1579.5071916323659</v>
      </c>
      <c r="AY100" s="191">
        <v>1533.4768424429833</v>
      </c>
      <c r="AZ100" s="191">
        <v>1482.0843950792225</v>
      </c>
      <c r="BA100" s="191">
        <v>1404.2894200955193</v>
      </c>
      <c r="BB100" s="191">
        <v>1329.0852251324279</v>
      </c>
      <c r="BC100" s="191">
        <v>1252.4814423693485</v>
      </c>
      <c r="BD100" s="191">
        <v>1179.3926761142336</v>
      </c>
      <c r="BE100" s="191">
        <v>1108.4819576042844</v>
      </c>
      <c r="BF100" s="191">
        <v>1036.3237368931841</v>
      </c>
      <c r="BG100" s="191">
        <v>966.16388965567307</v>
      </c>
      <c r="BH100" s="191">
        <v>895.78936366813332</v>
      </c>
      <c r="BI100" s="191">
        <v>825.88822415673314</v>
      </c>
      <c r="BJ100" s="191">
        <v>759.58794531579849</v>
      </c>
      <c r="BK100" s="191">
        <v>700.72297166463272</v>
      </c>
      <c r="BL100" s="191">
        <v>641.96298676709557</v>
      </c>
      <c r="BM100" s="191">
        <v>583.83549695565705</v>
      </c>
      <c r="BN100" s="191">
        <v>526.69440886138966</v>
      </c>
      <c r="BO100" s="191">
        <v>471.5056123737628</v>
      </c>
      <c r="BP100" s="191">
        <v>423.70642113060569</v>
      </c>
      <c r="BQ100" s="191">
        <v>387.70197342845688</v>
      </c>
      <c r="BR100" s="191">
        <v>358.3540798413577</v>
      </c>
      <c r="BS100" s="191">
        <v>330.80302343331124</v>
      </c>
      <c r="BT100" s="191">
        <v>304.81936550282228</v>
      </c>
      <c r="BU100" s="191">
        <v>281.35842241172054</v>
      </c>
    </row>
    <row r="101" spans="1:74" s="700" customFormat="1" ht="15" hidden="1" customHeight="1" x14ac:dyDescent="0.4">
      <c r="A101" s="704" t="s">
        <v>439</v>
      </c>
      <c r="B101" s="196"/>
      <c r="C101" s="882"/>
      <c r="D101" s="196" t="s">
        <v>438</v>
      </c>
      <c r="E101" s="516"/>
      <c r="F101" s="196"/>
      <c r="G101" s="701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  <c r="AO101" s="702">
        <f t="shared" si="91"/>
        <v>191.18077811873516</v>
      </c>
      <c r="AP101" s="702">
        <f t="shared" ref="AP101:BU101" si="99">AP100-AP87-AP88-AP98</f>
        <v>249.51380289919257</v>
      </c>
      <c r="AQ101" s="702">
        <f t="shared" si="99"/>
        <v>243.92417141161135</v>
      </c>
      <c r="AR101" s="702">
        <f t="shared" si="99"/>
        <v>238.52424842730554</v>
      </c>
      <c r="AS101" s="702">
        <f t="shared" si="99"/>
        <v>233.42793124666829</v>
      </c>
      <c r="AT101" s="702">
        <f t="shared" si="99"/>
        <v>227.76016622635152</v>
      </c>
      <c r="AU101" s="702">
        <f t="shared" si="99"/>
        <v>223.63861765429758</v>
      </c>
      <c r="AV101" s="702">
        <f t="shared" si="99"/>
        <v>218.11419728653931</v>
      </c>
      <c r="AW101" s="702">
        <f t="shared" si="99"/>
        <v>218.40244025867645</v>
      </c>
      <c r="AX101" s="702">
        <f t="shared" si="99"/>
        <v>213.52004499565868</v>
      </c>
      <c r="AY101" s="702">
        <f t="shared" si="99"/>
        <v>212.72254883894556</v>
      </c>
      <c r="AZ101" s="702">
        <f t="shared" si="99"/>
        <v>211.49302917632627</v>
      </c>
      <c r="BA101" s="702">
        <f t="shared" si="99"/>
        <v>205.28252857591036</v>
      </c>
      <c r="BB101" s="702">
        <f t="shared" si="99"/>
        <v>202.92361285057444</v>
      </c>
      <c r="BC101" s="702">
        <f t="shared" si="99"/>
        <v>199.81207305994258</v>
      </c>
      <c r="BD101" s="702">
        <f t="shared" si="99"/>
        <v>195.89690235010539</v>
      </c>
      <c r="BE101" s="702">
        <f t="shared" si="99"/>
        <v>191.18077163271448</v>
      </c>
      <c r="BF101" s="702">
        <f t="shared" si="99"/>
        <v>185.7449553627925</v>
      </c>
      <c r="BG101" s="702">
        <f t="shared" si="99"/>
        <v>179.93018127554058</v>
      </c>
      <c r="BH101" s="702">
        <f t="shared" si="99"/>
        <v>173.73930881344097</v>
      </c>
      <c r="BI101" s="702">
        <f t="shared" si="99"/>
        <v>167.29936926949091</v>
      </c>
      <c r="BJ101" s="702">
        <f t="shared" si="99"/>
        <v>160.65669884885909</v>
      </c>
      <c r="BK101" s="702">
        <f t="shared" si="99"/>
        <v>153.81074382938738</v>
      </c>
      <c r="BL101" s="702">
        <f t="shared" si="99"/>
        <v>146.70011032304114</v>
      </c>
      <c r="BM101" s="702">
        <f t="shared" si="99"/>
        <v>139.2964179791739</v>
      </c>
      <c r="BN101" s="702">
        <f t="shared" si="99"/>
        <v>131.58695643305418</v>
      </c>
      <c r="BO101" s="702">
        <f t="shared" si="99"/>
        <v>123.59129806705153</v>
      </c>
      <c r="BP101" s="702">
        <f t="shared" si="99"/>
        <v>115.39952599785937</v>
      </c>
      <c r="BQ101" s="702">
        <f t="shared" si="99"/>
        <v>110.73372834423154</v>
      </c>
      <c r="BR101" s="702">
        <f t="shared" si="99"/>
        <v>102.36944737252122</v>
      </c>
      <c r="BS101" s="702">
        <f t="shared" si="99"/>
        <v>94.130997665341511</v>
      </c>
      <c r="BT101" s="702">
        <f t="shared" si="99"/>
        <v>86.146687430878472</v>
      </c>
      <c r="BU101" s="702">
        <f t="shared" si="99"/>
        <v>78.516862843064075</v>
      </c>
    </row>
    <row r="103" spans="1:74" s="30" customFormat="1" ht="36" customHeight="1" x14ac:dyDescent="0.4">
      <c r="A103" s="28"/>
      <c r="B103" s="587" t="s">
        <v>48</v>
      </c>
      <c r="C103" s="877"/>
      <c r="D103" s="1207" t="str">
        <f>$D$20</f>
        <v>Framreiknuð losun: Sviðsmynd með viðbótaraðgerðum
Emission Projections: With Additional Measures (WAM) Scenario</v>
      </c>
      <c r="E103" s="1207"/>
      <c r="F103" s="189"/>
      <c r="G103" s="189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27"/>
      <c r="AO103" s="31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</row>
    <row r="104" spans="1:74" s="32" customFormat="1" ht="15" customHeight="1" x14ac:dyDescent="0.55000000000000004">
      <c r="A104" s="40" t="s">
        <v>50</v>
      </c>
      <c r="B104" s="13" t="str">
        <f>A104&amp;" WAM"</f>
        <v>1.A.4.c.iii Agriculture/Forestry/Fishing - Fishing kt CO2-eq WAM</v>
      </c>
      <c r="C104" s="883" t="s">
        <v>48</v>
      </c>
      <c r="D104" s="18" t="s">
        <v>5</v>
      </c>
      <c r="E104" s="17" t="s">
        <v>141</v>
      </c>
      <c r="F104" s="56"/>
      <c r="G104" s="19" t="str">
        <f>$G$5</f>
        <v>Þús. tonn CO₂-íg. | kt CO₂e</v>
      </c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646">
        <f t="shared" ref="AO104:AO118" si="100">AO70</f>
        <v>485.3352147538011</v>
      </c>
      <c r="AP104" s="20">
        <v>483.96428416717362</v>
      </c>
      <c r="AQ104" s="78">
        <v>497.33274153979562</v>
      </c>
      <c r="AR104" s="78">
        <v>488.13220712652986</v>
      </c>
      <c r="AS104" s="78">
        <v>480.11984179570754</v>
      </c>
      <c r="AT104" s="78">
        <v>435.8001784698547</v>
      </c>
      <c r="AU104" s="78">
        <v>428.37809814950793</v>
      </c>
      <c r="AV104" s="78">
        <v>419.55629452078756</v>
      </c>
      <c r="AW104" s="78">
        <v>417.05407350566355</v>
      </c>
      <c r="AX104" s="78">
        <v>412.88166074757305</v>
      </c>
      <c r="AY104" s="78">
        <v>407.13576956110245</v>
      </c>
      <c r="AZ104" s="78">
        <v>399.78867675002448</v>
      </c>
      <c r="BA104" s="78">
        <v>390.76289945905665</v>
      </c>
      <c r="BB104" s="78">
        <v>379.90935645394023</v>
      </c>
      <c r="BC104" s="78">
        <v>367.16306763606417</v>
      </c>
      <c r="BD104" s="78">
        <v>352.34702091082971</v>
      </c>
      <c r="BE104" s="78">
        <v>335.64839355862767</v>
      </c>
      <c r="BF104" s="78">
        <v>317.30405670083019</v>
      </c>
      <c r="BG104" s="78">
        <v>297.92098774584684</v>
      </c>
      <c r="BH104" s="78">
        <v>277.52454512899453</v>
      </c>
      <c r="BI104" s="78">
        <v>256.57545228243094</v>
      </c>
      <c r="BJ104" s="78">
        <v>237.71185800563401</v>
      </c>
      <c r="BK104" s="78">
        <v>224.19835910405322</v>
      </c>
      <c r="BL104" s="78">
        <v>209.34803622776616</v>
      </c>
      <c r="BM104" s="78">
        <v>193.5330366287053</v>
      </c>
      <c r="BN104" s="78">
        <v>176.61098754410011</v>
      </c>
      <c r="BO104" s="78">
        <v>159.10630530075494</v>
      </c>
      <c r="BP104" s="78">
        <v>141.2815162832874</v>
      </c>
      <c r="BQ104" s="78">
        <v>123.60871364688323</v>
      </c>
      <c r="BR104" s="78">
        <v>106.36338181068454</v>
      </c>
      <c r="BS104" s="78">
        <v>89.946129052055511</v>
      </c>
      <c r="BT104" s="78">
        <v>74.570572358356074</v>
      </c>
      <c r="BU104" s="78">
        <v>60.49169432903544</v>
      </c>
    </row>
    <row r="105" spans="1:74" s="32" customFormat="1" ht="15" customHeight="1" x14ac:dyDescent="0.55000000000000004">
      <c r="A105" s="40" t="s">
        <v>51</v>
      </c>
      <c r="B105" s="13" t="str">
        <f t="shared" ref="B105:B117" si="101">A105&amp;" WAM"</f>
        <v>1.A.3.b Road transportationkt CO2-eq WAM</v>
      </c>
      <c r="C105" s="883" t="s">
        <v>48</v>
      </c>
      <c r="D105" s="18" t="s">
        <v>6</v>
      </c>
      <c r="E105" s="17" t="s">
        <v>162</v>
      </c>
      <c r="F105" s="56"/>
      <c r="G105" s="19" t="str">
        <f t="shared" ref="G105:G117" si="102">$G$5</f>
        <v>Þús. tonn CO₂-íg. | kt CO₂e</v>
      </c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646">
        <f t="shared" si="100"/>
        <v>921.28481276391403</v>
      </c>
      <c r="AP105" s="78">
        <v>909.68338336016484</v>
      </c>
      <c r="AQ105" s="78">
        <v>901.54313847550611</v>
      </c>
      <c r="AR105" s="78">
        <v>884.42393670246656</v>
      </c>
      <c r="AS105" s="78">
        <v>863.74748579155789</v>
      </c>
      <c r="AT105" s="78">
        <v>802.59581774981189</v>
      </c>
      <c r="AU105" s="78">
        <v>740.10439071299493</v>
      </c>
      <c r="AV105" s="78">
        <v>676.00771686413839</v>
      </c>
      <c r="AW105" s="78">
        <v>626.95542433057813</v>
      </c>
      <c r="AX105" s="78">
        <v>584.13304515889934</v>
      </c>
      <c r="AY105" s="78">
        <v>540.687365001643</v>
      </c>
      <c r="AZ105" s="78">
        <v>496.75211451389765</v>
      </c>
      <c r="BA105" s="78">
        <v>445.17783863652323</v>
      </c>
      <c r="BB105" s="78">
        <v>394.98579863060627</v>
      </c>
      <c r="BC105" s="78">
        <v>346.4414385570476</v>
      </c>
      <c r="BD105" s="78">
        <v>299.66922330413848</v>
      </c>
      <c r="BE105" s="78">
        <v>254.77915421458252</v>
      </c>
      <c r="BF105" s="78">
        <v>211.83342435959599</v>
      </c>
      <c r="BG105" s="78">
        <v>172.24392750532823</v>
      </c>
      <c r="BH105" s="78">
        <v>135.15812215261741</v>
      </c>
      <c r="BI105" s="78">
        <v>100.49436483979959</v>
      </c>
      <c r="BJ105" s="78">
        <v>71.751775061710973</v>
      </c>
      <c r="BK105" s="78">
        <v>46.532375268837086</v>
      </c>
      <c r="BL105" s="78">
        <v>26.788100914441703</v>
      </c>
      <c r="BM105" s="78">
        <v>11.221473804295222</v>
      </c>
      <c r="BN105" s="192">
        <v>6.3202217622023271</v>
      </c>
      <c r="BO105" s="192">
        <v>3.7710906246839713</v>
      </c>
      <c r="BP105" s="192">
        <v>1.5715678401968758</v>
      </c>
      <c r="BQ105" s="192">
        <v>0.7997954625167264</v>
      </c>
      <c r="BR105" s="192">
        <v>0.70975313624608416</v>
      </c>
      <c r="BS105" s="192">
        <v>0.64331320820787552</v>
      </c>
      <c r="BT105" s="192">
        <v>0.5989782764949193</v>
      </c>
      <c r="BU105" s="192">
        <v>0.56009422118076535</v>
      </c>
    </row>
    <row r="106" spans="1:74" s="32" customFormat="1" ht="15" customHeight="1" x14ac:dyDescent="0.55000000000000004">
      <c r="A106" s="40" t="s">
        <v>52</v>
      </c>
      <c r="B106" s="13" t="str">
        <f t="shared" si="101"/>
        <v>1.A.3.a Domestic aviationkt CO2-eq WAM</v>
      </c>
      <c r="C106" s="883" t="s">
        <v>48</v>
      </c>
      <c r="D106" s="18" t="s">
        <v>7</v>
      </c>
      <c r="E106" s="18" t="s">
        <v>187</v>
      </c>
      <c r="F106" s="56"/>
      <c r="G106" s="19" t="str">
        <f t="shared" si="102"/>
        <v>Þús. tonn CO₂-íg. | kt CO₂e</v>
      </c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646">
        <f t="shared" si="100"/>
        <v>22.510975184533333</v>
      </c>
      <c r="AP106" s="78">
        <v>25.814643110474471</v>
      </c>
      <c r="AQ106" s="78">
        <v>26.102464794807503</v>
      </c>
      <c r="AR106" s="78">
        <v>26.860691637379592</v>
      </c>
      <c r="AS106" s="78">
        <v>27.221190733824137</v>
      </c>
      <c r="AT106" s="78">
        <v>27.55078298704198</v>
      </c>
      <c r="AU106" s="78">
        <v>27.831825228243783</v>
      </c>
      <c r="AV106" s="78">
        <v>26.93770685970841</v>
      </c>
      <c r="AW106" s="78">
        <v>27.02954863339847</v>
      </c>
      <c r="AX106" s="78">
        <v>26.99499357158658</v>
      </c>
      <c r="AY106" s="78">
        <v>26.779880172015112</v>
      </c>
      <c r="AZ106" s="78">
        <v>26.321949935907501</v>
      </c>
      <c r="BA106" s="78">
        <v>21.87587169681278</v>
      </c>
      <c r="BB106" s="78">
        <v>20.878576180376555</v>
      </c>
      <c r="BC106" s="78">
        <v>19.489724260585081</v>
      </c>
      <c r="BD106" s="78">
        <v>17.71078833661376</v>
      </c>
      <c r="BE106" s="78">
        <v>15.584745291575803</v>
      </c>
      <c r="BF106" s="78">
        <v>11.01024183136612</v>
      </c>
      <c r="BG106" s="192">
        <v>9.0138739854682743</v>
      </c>
      <c r="BH106" s="192">
        <v>7.1230882912041311</v>
      </c>
      <c r="BI106" s="192">
        <v>5.4532287362165643</v>
      </c>
      <c r="BJ106" s="192">
        <v>4.0606755591973736</v>
      </c>
      <c r="BK106" s="192">
        <v>2.6150835363684459</v>
      </c>
      <c r="BL106" s="192">
        <v>1.8728364553836725</v>
      </c>
      <c r="BM106" s="192">
        <v>1.3251615229823448</v>
      </c>
      <c r="BN106" s="192">
        <v>0.93158729393949002</v>
      </c>
      <c r="BO106" s="192">
        <v>0.64683794163966801</v>
      </c>
      <c r="BP106" s="193">
        <v>0.24264262092287209</v>
      </c>
      <c r="BQ106" s="193">
        <v>0.16953873310857989</v>
      </c>
      <c r="BR106" s="193">
        <v>0.11443729918316781</v>
      </c>
      <c r="BS106" s="193">
        <v>7.9714460277706067E-2</v>
      </c>
      <c r="BT106" s="193">
        <v>5.6029389754196635E-2</v>
      </c>
      <c r="BU106" s="193">
        <v>3.8599666470499928E-2</v>
      </c>
    </row>
    <row r="107" spans="1:74" s="32" customFormat="1" ht="15" customHeight="1" x14ac:dyDescent="0.55000000000000004">
      <c r="A107" s="40" t="s">
        <v>53</v>
      </c>
      <c r="B107" s="13" t="str">
        <f t="shared" si="101"/>
        <v>1.A.3.dDomestic navigationkt CO2-eq WAM</v>
      </c>
      <c r="C107" s="883" t="s">
        <v>48</v>
      </c>
      <c r="D107" s="18" t="s">
        <v>8</v>
      </c>
      <c r="E107" s="18" t="s">
        <v>188</v>
      </c>
      <c r="F107" s="56"/>
      <c r="G107" s="19" t="str">
        <f t="shared" si="102"/>
        <v>Þús. tonn CO₂-íg. | kt CO₂e</v>
      </c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646">
        <f t="shared" si="100"/>
        <v>16.847724414769708</v>
      </c>
      <c r="AP107" s="78">
        <v>26.886213478116712</v>
      </c>
      <c r="AQ107" s="78">
        <v>26.87377191704401</v>
      </c>
      <c r="AR107" s="78">
        <v>26.556512109690011</v>
      </c>
      <c r="AS107" s="78">
        <v>25.962427568468321</v>
      </c>
      <c r="AT107" s="78">
        <v>22.527007957163022</v>
      </c>
      <c r="AU107" s="78">
        <v>22.041295856747759</v>
      </c>
      <c r="AV107" s="78">
        <v>21.552454280098363</v>
      </c>
      <c r="AW107" s="78">
        <v>21.468705805300434</v>
      </c>
      <c r="AX107" s="78">
        <v>16.983284116590337</v>
      </c>
      <c r="AY107" s="78">
        <v>16.604408321505101</v>
      </c>
      <c r="AZ107" s="78">
        <v>16.259273884402255</v>
      </c>
      <c r="BA107" s="78">
        <v>11.905245078383093</v>
      </c>
      <c r="BB107" s="78">
        <v>11.49172805255831</v>
      </c>
      <c r="BC107" s="78">
        <v>11.050198420719601</v>
      </c>
      <c r="BD107" s="78">
        <v>10.586894400341816</v>
      </c>
      <c r="BE107" s="78">
        <v>10.104918884725699</v>
      </c>
      <c r="BF107" s="78">
        <v>9.5887125706162823</v>
      </c>
      <c r="BG107" s="192">
        <v>9.097302216862964</v>
      </c>
      <c r="BH107" s="192">
        <v>8.6183277747364269</v>
      </c>
      <c r="BI107" s="192">
        <v>8.1517351622435488</v>
      </c>
      <c r="BJ107" s="192">
        <v>7.70997542236492</v>
      </c>
      <c r="BK107" s="192">
        <v>7.2930701146076782</v>
      </c>
      <c r="BL107" s="192">
        <v>6.9071932741603685</v>
      </c>
      <c r="BM107" s="192">
        <v>6.5554883100122634</v>
      </c>
      <c r="BN107" s="192">
        <v>6.2379661469702743</v>
      </c>
      <c r="BO107" s="192">
        <v>5.9483900104585805</v>
      </c>
      <c r="BP107" s="192">
        <v>5.692964686974066</v>
      </c>
      <c r="BQ107" s="192">
        <v>5.4656549276016575</v>
      </c>
      <c r="BR107" s="192">
        <v>5.263201580710466</v>
      </c>
      <c r="BS107" s="192">
        <v>5.0825057770848039</v>
      </c>
      <c r="BT107" s="192">
        <v>4.9235400840840864</v>
      </c>
      <c r="BU107" s="192">
        <v>4.780123540604448</v>
      </c>
    </row>
    <row r="108" spans="1:74" s="32" customFormat="1" ht="15" customHeight="1" x14ac:dyDescent="0.55000000000000004">
      <c r="A108" s="40" t="s">
        <v>95</v>
      </c>
      <c r="B108" s="13" t="str">
        <f t="shared" si="101"/>
        <v>Mobile Machinery WAM</v>
      </c>
      <c r="C108" s="883" t="s">
        <v>48</v>
      </c>
      <c r="D108" s="18" t="s">
        <v>9</v>
      </c>
      <c r="E108" s="18" t="s">
        <v>145</v>
      </c>
      <c r="F108" s="18" t="str">
        <f t="shared" ref="F108:F113" si="103">$F$22</f>
        <v>Ekki er til framreikningar fyrir þennan flokk í sviðsmynd með viðbótaraðgerðum, þ.a.l. eru er þetta sömu tölur og í sviðsmynd með núgildandi aðgerðum.</v>
      </c>
      <c r="G108" s="19" t="str">
        <f t="shared" si="102"/>
        <v>Þús. tonn CO₂-íg. | kt CO₂e</v>
      </c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646">
        <f t="shared" si="100"/>
        <v>74.887888616357046</v>
      </c>
      <c r="AP108" s="561">
        <f t="shared" ref="AP108" si="104">SUM(AP109:AP111)</f>
        <v>107.00654808772008</v>
      </c>
      <c r="AQ108" s="561">
        <f t="shared" ref="AQ108:BU108" si="105">SUM(AQ109:AQ111)</f>
        <v>106.86038854512546</v>
      </c>
      <c r="AR108" s="561">
        <f t="shared" si="105"/>
        <v>106.08990221712526</v>
      </c>
      <c r="AS108" s="561">
        <f t="shared" si="105"/>
        <v>105.39871287105505</v>
      </c>
      <c r="AT108" s="561">
        <f t="shared" si="105"/>
        <v>104.70100281882668</v>
      </c>
      <c r="AU108" s="561">
        <f t="shared" si="105"/>
        <v>103.97378608964392</v>
      </c>
      <c r="AV108" s="561">
        <f t="shared" si="105"/>
        <v>103.13232570456778</v>
      </c>
      <c r="AW108" s="561">
        <f t="shared" si="105"/>
        <v>104.77992906059562</v>
      </c>
      <c r="AX108" s="561">
        <f t="shared" si="105"/>
        <v>106.34365090617473</v>
      </c>
      <c r="AY108" s="561">
        <f t="shared" si="105"/>
        <v>107.75865321601036</v>
      </c>
      <c r="AZ108" s="561">
        <f t="shared" si="105"/>
        <v>109.00709518115944</v>
      </c>
      <c r="BA108" s="561">
        <f t="shared" si="105"/>
        <v>110.08421102733911</v>
      </c>
      <c r="BB108" s="561">
        <f t="shared" si="105"/>
        <v>111.06848714545723</v>
      </c>
      <c r="BC108" s="561">
        <f t="shared" si="105"/>
        <v>111.82262715681131</v>
      </c>
      <c r="BD108" s="561">
        <f t="shared" si="105"/>
        <v>112.29806742747414</v>
      </c>
      <c r="BE108" s="561">
        <f t="shared" si="105"/>
        <v>112.43710285661436</v>
      </c>
      <c r="BF108" s="561">
        <f t="shared" si="105"/>
        <v>112.18479177387297</v>
      </c>
      <c r="BG108" s="561">
        <f t="shared" si="105"/>
        <v>111.48747947189739</v>
      </c>
      <c r="BH108" s="561">
        <f t="shared" si="105"/>
        <v>110.26697654359954</v>
      </c>
      <c r="BI108" s="561">
        <f t="shared" si="105"/>
        <v>108.46204627405513</v>
      </c>
      <c r="BJ108" s="561">
        <f t="shared" si="105"/>
        <v>106.02131218610471</v>
      </c>
      <c r="BK108" s="561">
        <f t="shared" si="105"/>
        <v>102.91871898335862</v>
      </c>
      <c r="BL108" s="561">
        <f t="shared" si="105"/>
        <v>99.145034955803027</v>
      </c>
      <c r="BM108" s="561">
        <f t="shared" si="105"/>
        <v>94.724291145819137</v>
      </c>
      <c r="BN108" s="561">
        <f t="shared" si="105"/>
        <v>89.714574609457074</v>
      </c>
      <c r="BO108" s="561">
        <f t="shared" si="105"/>
        <v>84.207928039596283</v>
      </c>
      <c r="BP108" s="561">
        <f t="shared" si="105"/>
        <v>78.334451679461793</v>
      </c>
      <c r="BQ108" s="561">
        <f t="shared" si="105"/>
        <v>75.820545410016564</v>
      </c>
      <c r="BR108" s="561">
        <f t="shared" si="105"/>
        <v>69.521707881526766</v>
      </c>
      <c r="BS108" s="561">
        <f t="shared" si="105"/>
        <v>63.283216267966239</v>
      </c>
      <c r="BT108" s="561">
        <f t="shared" si="105"/>
        <v>57.254625006537196</v>
      </c>
      <c r="BU108" s="561">
        <f t="shared" si="105"/>
        <v>51.556053622994071</v>
      </c>
    </row>
    <row r="109" spans="1:74" s="62" customFormat="1" ht="15" customHeight="1" x14ac:dyDescent="0.55000000000000004">
      <c r="A109" s="57" t="s">
        <v>54</v>
      </c>
      <c r="B109" s="13" t="str">
        <f t="shared" si="101"/>
        <v>1.A.2.g.vii Off road vehicles and other machinerykt CO2-eq WAM</v>
      </c>
      <c r="C109" s="883" t="s">
        <v>48</v>
      </c>
      <c r="D109" s="58" t="s">
        <v>119</v>
      </c>
      <c r="E109" s="58" t="s">
        <v>251</v>
      </c>
      <c r="F109" s="18" t="str">
        <f t="shared" si="103"/>
        <v>Ekki er til framreikningar fyrir þennan flokk í sviðsmynd með viðbótaraðgerðum, þ.a.l. eru er þetta sömu tölur og í sviðsmynd með núgildandi aðgerðum.</v>
      </c>
      <c r="G109" s="60" t="str">
        <f t="shared" si="102"/>
        <v>Þús. tonn CO₂-íg. | kt CO₂e</v>
      </c>
      <c r="H109" s="190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647">
        <f t="shared" si="100"/>
        <v>52.869222558500233</v>
      </c>
      <c r="AP109" s="562">
        <v>64.855406310893954</v>
      </c>
      <c r="AQ109" s="562">
        <v>66.541248613238139</v>
      </c>
      <c r="AR109" s="562">
        <v>67.544634657491741</v>
      </c>
      <c r="AS109" s="562">
        <v>68.743186057501092</v>
      </c>
      <c r="AT109" s="562">
        <v>70.056325126401632</v>
      </c>
      <c r="AU109" s="562">
        <v>71.462538055634624</v>
      </c>
      <c r="AV109" s="562">
        <v>72.879126010237343</v>
      </c>
      <c r="AW109" s="562">
        <v>74.173265720715008</v>
      </c>
      <c r="AX109" s="562">
        <v>75.410542997573174</v>
      </c>
      <c r="AY109" s="562">
        <v>76.533549216664696</v>
      </c>
      <c r="AZ109" s="562">
        <v>77.533014292479407</v>
      </c>
      <c r="BA109" s="562">
        <v>78.412687915419923</v>
      </c>
      <c r="BB109" s="562">
        <v>79.261277393488768</v>
      </c>
      <c r="BC109" s="562">
        <v>79.954582612379724</v>
      </c>
      <c r="BD109" s="562">
        <v>80.457380728473993</v>
      </c>
      <c r="BE109" s="562">
        <v>80.725466365194976</v>
      </c>
      <c r="BF109" s="562">
        <v>80.719662506923115</v>
      </c>
      <c r="BG109" s="562">
        <v>80.388556376099842</v>
      </c>
      <c r="BH109" s="562">
        <v>79.68325334213381</v>
      </c>
      <c r="BI109" s="562">
        <v>78.557511951095435</v>
      </c>
      <c r="BJ109" s="562">
        <v>76.96939991269079</v>
      </c>
      <c r="BK109" s="562">
        <v>74.897270708594803</v>
      </c>
      <c r="BL109" s="562">
        <v>72.328834229419456</v>
      </c>
      <c r="BM109" s="562">
        <v>69.277091614609944</v>
      </c>
      <c r="BN109" s="562">
        <v>65.780819547285617</v>
      </c>
      <c r="BO109" s="562">
        <v>61.903185042197251</v>
      </c>
      <c r="BP109" s="562">
        <v>57.736915908785221</v>
      </c>
      <c r="BQ109" s="562">
        <v>53.385870543640365</v>
      </c>
      <c r="BR109" s="562">
        <v>48.96458295448268</v>
      </c>
      <c r="BS109" s="562">
        <v>44.584992596688757</v>
      </c>
      <c r="BT109" s="562">
        <v>40.352631905612711</v>
      </c>
      <c r="BU109" s="562">
        <v>36.35128552878799</v>
      </c>
      <c r="BV109" s="32"/>
    </row>
    <row r="110" spans="1:74" s="62" customFormat="1" ht="15" customHeight="1" x14ac:dyDescent="0.55000000000000004">
      <c r="A110" s="57" t="s">
        <v>87</v>
      </c>
      <c r="B110" s="13" t="str">
        <f t="shared" si="101"/>
        <v>1.A.4.c.ii Agriculture/Forestry/Fishing - Off-road vehicles and other machinerykt CO2-eq WAM</v>
      </c>
      <c r="C110" s="883" t="s">
        <v>48</v>
      </c>
      <c r="D110" s="58" t="s">
        <v>120</v>
      </c>
      <c r="E110" s="58" t="s">
        <v>252</v>
      </c>
      <c r="F110" s="18" t="str">
        <f t="shared" si="103"/>
        <v>Ekki er til framreikningar fyrir þennan flokk í sviðsmynd með viðbótaraðgerðum, þ.a.l. eru er þetta sömu tölur og í sviðsmynd með núgildandi aðgerðum.</v>
      </c>
      <c r="G110" s="60" t="str">
        <f t="shared" si="102"/>
        <v>Þús. tonn CO₂-íg. | kt CO₂e</v>
      </c>
      <c r="H110" s="190"/>
      <c r="I110" s="190"/>
      <c r="J110" s="190"/>
      <c r="K110" s="190"/>
      <c r="L110" s="190"/>
      <c r="M110" s="190"/>
      <c r="N110" s="190"/>
      <c r="O110" s="190"/>
      <c r="P110" s="190"/>
      <c r="Q110" s="190"/>
      <c r="R110" s="190"/>
      <c r="S110" s="190"/>
      <c r="T110" s="190"/>
      <c r="U110" s="190"/>
      <c r="V110" s="190"/>
      <c r="W110" s="190"/>
      <c r="X110" s="190"/>
      <c r="Y110" s="190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647">
        <f t="shared" si="100"/>
        <v>21.942146035012623</v>
      </c>
      <c r="AP110" s="562">
        <v>42.151141776826123</v>
      </c>
      <c r="AQ110" s="562">
        <v>40.319139931887314</v>
      </c>
      <c r="AR110" s="562">
        <v>38.545267559633523</v>
      </c>
      <c r="AS110" s="562">
        <v>36.655526813553962</v>
      </c>
      <c r="AT110" s="562">
        <v>34.644677692425056</v>
      </c>
      <c r="AU110" s="562">
        <v>32.511248034009299</v>
      </c>
      <c r="AV110" s="562">
        <v>30.25319969433043</v>
      </c>
      <c r="AW110" s="562">
        <v>30.606663339880612</v>
      </c>
      <c r="AX110" s="562">
        <v>30.933107908601549</v>
      </c>
      <c r="AY110" s="562">
        <v>31.225103999345659</v>
      </c>
      <c r="AZ110" s="562">
        <v>31.474080888680032</v>
      </c>
      <c r="BA110" s="562">
        <v>31.671523111919182</v>
      </c>
      <c r="BB110" s="562">
        <v>31.807209751968454</v>
      </c>
      <c r="BC110" s="562">
        <v>31.868044544431584</v>
      </c>
      <c r="BD110" s="562">
        <v>31.840686699000152</v>
      </c>
      <c r="BE110" s="562">
        <v>31.711636491419384</v>
      </c>
      <c r="BF110" s="562">
        <v>31.465129266949862</v>
      </c>
      <c r="BG110" s="562">
        <v>31.098923095797542</v>
      </c>
      <c r="BH110" s="562">
        <v>30.583723201465727</v>
      </c>
      <c r="BI110" s="562">
        <v>29.904534322959698</v>
      </c>
      <c r="BJ110" s="562">
        <v>29.051912273413919</v>
      </c>
      <c r="BK110" s="562">
        <v>28.021448274763816</v>
      </c>
      <c r="BL110" s="562">
        <v>26.816200726383563</v>
      </c>
      <c r="BM110" s="562">
        <v>25.447199531209197</v>
      </c>
      <c r="BN110" s="562">
        <v>23.933755062171453</v>
      </c>
      <c r="BO110" s="562">
        <v>22.304742997399025</v>
      </c>
      <c r="BP110" s="562">
        <v>20.597535770676568</v>
      </c>
      <c r="BQ110" s="562">
        <v>22.434674866376206</v>
      </c>
      <c r="BR110" s="562">
        <v>20.557124927044089</v>
      </c>
      <c r="BS110" s="562">
        <v>18.698223671277486</v>
      </c>
      <c r="BT110" s="562">
        <v>16.901993100924482</v>
      </c>
      <c r="BU110" s="562">
        <v>15.204768094206084</v>
      </c>
      <c r="BV110" s="32"/>
    </row>
    <row r="111" spans="1:74" s="62" customFormat="1" ht="15" customHeight="1" x14ac:dyDescent="0.55000000000000004">
      <c r="A111" s="57" t="s">
        <v>86</v>
      </c>
      <c r="B111" s="13" t="str">
        <f t="shared" si="101"/>
        <v>1.A.3.e.ii Other (please specify) kt CO2-eq WAM</v>
      </c>
      <c r="C111" s="883" t="s">
        <v>48</v>
      </c>
      <c r="D111" s="58" t="s">
        <v>121</v>
      </c>
      <c r="E111" s="58" t="s">
        <v>253</v>
      </c>
      <c r="F111" s="18" t="str">
        <f t="shared" si="103"/>
        <v>Ekki er til framreikningar fyrir þennan flokk í sviðsmynd með viðbótaraðgerðum, þ.a.l. eru er þetta sömu tölur og í sviðsmynd með núgildandi aðgerðum.</v>
      </c>
      <c r="G111" s="60" t="str">
        <f t="shared" si="102"/>
        <v>Þús. tonn CO₂-íg. | kt CO₂e</v>
      </c>
      <c r="H111" s="190"/>
      <c r="I111" s="190"/>
      <c r="J111" s="190"/>
      <c r="K111" s="190"/>
      <c r="L111" s="190"/>
      <c r="M111" s="190"/>
      <c r="N111" s="190"/>
      <c r="O111" s="190"/>
      <c r="P111" s="190"/>
      <c r="Q111" s="190"/>
      <c r="R111" s="190"/>
      <c r="S111" s="190"/>
      <c r="T111" s="190"/>
      <c r="U111" s="190"/>
      <c r="V111" s="190"/>
      <c r="W111" s="190"/>
      <c r="X111" s="190"/>
      <c r="Y111" s="190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647">
        <f t="shared" si="100"/>
        <v>7.6520022844189489E-2</v>
      </c>
      <c r="AP111" s="562">
        <v>0</v>
      </c>
      <c r="AQ111" s="562">
        <v>0</v>
      </c>
      <c r="AR111" s="562">
        <v>0</v>
      </c>
      <c r="AS111" s="562">
        <v>0</v>
      </c>
      <c r="AT111" s="562">
        <v>0</v>
      </c>
      <c r="AU111" s="562">
        <v>0</v>
      </c>
      <c r="AV111" s="562">
        <v>0</v>
      </c>
      <c r="AW111" s="562">
        <v>0</v>
      </c>
      <c r="AX111" s="562">
        <v>0</v>
      </c>
      <c r="AY111" s="562">
        <v>0</v>
      </c>
      <c r="AZ111" s="562">
        <v>0</v>
      </c>
      <c r="BA111" s="562">
        <v>0</v>
      </c>
      <c r="BB111" s="562">
        <v>0</v>
      </c>
      <c r="BC111" s="562">
        <v>0</v>
      </c>
      <c r="BD111" s="562">
        <v>0</v>
      </c>
      <c r="BE111" s="562">
        <v>0</v>
      </c>
      <c r="BF111" s="562">
        <v>0</v>
      </c>
      <c r="BG111" s="562">
        <v>0</v>
      </c>
      <c r="BH111" s="562">
        <v>0</v>
      </c>
      <c r="BI111" s="562">
        <v>0</v>
      </c>
      <c r="BJ111" s="562">
        <v>0</v>
      </c>
      <c r="BK111" s="562">
        <v>0</v>
      </c>
      <c r="BL111" s="562">
        <v>0</v>
      </c>
      <c r="BM111" s="562">
        <v>0</v>
      </c>
      <c r="BN111" s="562">
        <v>0</v>
      </c>
      <c r="BO111" s="562">
        <v>0</v>
      </c>
      <c r="BP111" s="562">
        <v>0</v>
      </c>
      <c r="BQ111" s="562">
        <v>0</v>
      </c>
      <c r="BR111" s="562">
        <v>0</v>
      </c>
      <c r="BS111" s="562">
        <v>0</v>
      </c>
      <c r="BT111" s="562">
        <v>0</v>
      </c>
      <c r="BU111" s="562">
        <v>0</v>
      </c>
      <c r="BV111" s="32"/>
    </row>
    <row r="112" spans="1:74" s="32" customFormat="1" x14ac:dyDescent="0.55000000000000004">
      <c r="A112" s="40" t="s">
        <v>101</v>
      </c>
      <c r="B112" s="13" t="str">
        <f t="shared" si="101"/>
        <v>Fuel combustion in stationary industry kt CO2e WAM</v>
      </c>
      <c r="C112" s="883" t="s">
        <v>48</v>
      </c>
      <c r="D112" s="18" t="s">
        <v>224</v>
      </c>
      <c r="E112" s="18" t="s">
        <v>189</v>
      </c>
      <c r="F112" s="18" t="str">
        <f t="shared" si="103"/>
        <v>Ekki er til framreikningar fyrir þennan flokk í sviðsmynd með viðbótaraðgerðum, þ.a.l. eru er þetta sömu tölur og í sviðsmynd með núgildandi aðgerðum.</v>
      </c>
      <c r="G112" s="19" t="str">
        <f t="shared" si="102"/>
        <v>Þús. tonn CO₂-íg. | kt CO₂e</v>
      </c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646">
        <f t="shared" si="100"/>
        <v>56.87537960665744</v>
      </c>
      <c r="AP112" s="561">
        <f t="shared" ref="AP112" si="106">AP113-AP114</f>
        <v>71.84919298121423</v>
      </c>
      <c r="AQ112" s="561">
        <f t="shared" ref="AQ112:BU112" si="107">AQ113-AQ114</f>
        <v>66.827280090657041</v>
      </c>
      <c r="AR112" s="561">
        <f t="shared" si="107"/>
        <v>62.940733289108806</v>
      </c>
      <c r="AS112" s="561">
        <f t="shared" si="107"/>
        <v>59.949141693704135</v>
      </c>
      <c r="AT112" s="561">
        <f t="shared" si="107"/>
        <v>57.844243006970842</v>
      </c>
      <c r="AU112" s="561">
        <f t="shared" si="107"/>
        <v>55.350143654416271</v>
      </c>
      <c r="AV112" s="561">
        <f t="shared" si="107"/>
        <v>51.632669368854906</v>
      </c>
      <c r="AW112" s="561">
        <f t="shared" si="107"/>
        <v>50.435315714323139</v>
      </c>
      <c r="AX112" s="561">
        <f t="shared" si="107"/>
        <v>48.974511667774792</v>
      </c>
      <c r="AY112" s="561">
        <f t="shared" si="107"/>
        <v>47.409019684408463</v>
      </c>
      <c r="AZ112" s="561">
        <f t="shared" si="107"/>
        <v>45.801216304180343</v>
      </c>
      <c r="BA112" s="561">
        <f t="shared" si="107"/>
        <v>44.176016009402986</v>
      </c>
      <c r="BB112" s="561">
        <f t="shared" si="107"/>
        <v>42.544826774003582</v>
      </c>
      <c r="BC112" s="561">
        <f t="shared" si="107"/>
        <v>40.905275775165052</v>
      </c>
      <c r="BD112" s="561">
        <f t="shared" si="107"/>
        <v>39.257884758921264</v>
      </c>
      <c r="BE112" s="561">
        <f t="shared" si="107"/>
        <v>37.599593300076648</v>
      </c>
      <c r="BF112" s="561">
        <f t="shared" si="107"/>
        <v>35.933536956507723</v>
      </c>
      <c r="BG112" s="561">
        <f t="shared" si="107"/>
        <v>34.360625742918558</v>
      </c>
      <c r="BH112" s="561">
        <f t="shared" si="107"/>
        <v>32.77423553720709</v>
      </c>
      <c r="BI112" s="561">
        <f t="shared" si="107"/>
        <v>31.180200827760189</v>
      </c>
      <c r="BJ112" s="561">
        <f t="shared" si="107"/>
        <v>29.578293165253328</v>
      </c>
      <c r="BK112" s="561">
        <f t="shared" si="107"/>
        <v>27.968558323479755</v>
      </c>
      <c r="BL112" s="561">
        <f t="shared" si="107"/>
        <v>26.347775050534253</v>
      </c>
      <c r="BM112" s="561">
        <f t="shared" si="107"/>
        <v>24.715802757949874</v>
      </c>
      <c r="BN112" s="561">
        <f t="shared" si="107"/>
        <v>23.072500550711993</v>
      </c>
      <c r="BO112" s="561">
        <f t="shared" si="107"/>
        <v>21.41766557071665</v>
      </c>
      <c r="BP112" s="561">
        <f t="shared" si="107"/>
        <v>19.754271449166623</v>
      </c>
      <c r="BQ112" s="561">
        <f t="shared" si="107"/>
        <v>18.076138414884795</v>
      </c>
      <c r="BR112" s="561">
        <f t="shared" si="107"/>
        <v>16.389096769425791</v>
      </c>
      <c r="BS112" s="561">
        <f t="shared" si="107"/>
        <v>14.689980892181573</v>
      </c>
      <c r="BT112" s="561">
        <f t="shared" si="107"/>
        <v>12.978734744904884</v>
      </c>
      <c r="BU112" s="561">
        <f t="shared" si="107"/>
        <v>11.252188030055258</v>
      </c>
    </row>
    <row r="113" spans="1:74" s="62" customFormat="1" hidden="1" x14ac:dyDescent="0.4">
      <c r="A113" s="57" t="s">
        <v>283</v>
      </c>
      <c r="B113" s="13" t="str">
        <f t="shared" si="101"/>
        <v>1.A.2 Manufacturing Industries and combustionkt CO2-eq WAM</v>
      </c>
      <c r="C113" s="876" t="s">
        <v>284</v>
      </c>
      <c r="D113" s="64" t="s">
        <v>254</v>
      </c>
      <c r="E113" s="63"/>
      <c r="F113" s="64" t="str">
        <f t="shared" si="103"/>
        <v>Ekki er til framreikningar fyrir þennan flokk í sviðsmynd með viðbótaraðgerðum, þ.a.l. eru er þetta sömu tölur og í sviðsmynd með núgildandi aðgerðum.</v>
      </c>
      <c r="G113" s="65" t="str">
        <f t="shared" si="102"/>
        <v>Þús. tonn CO₂-íg. | kt CO₂e</v>
      </c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705">
        <f t="shared" si="100"/>
        <v>109.74460216515767</v>
      </c>
      <c r="AP113" s="563">
        <v>136.70459929210818</v>
      </c>
      <c r="AQ113" s="563">
        <v>133.36852870389518</v>
      </c>
      <c r="AR113" s="563">
        <v>130.48536794660055</v>
      </c>
      <c r="AS113" s="563">
        <v>128.69232775120523</v>
      </c>
      <c r="AT113" s="563">
        <v>127.90056813337247</v>
      </c>
      <c r="AU113" s="563">
        <v>126.8126817100509</v>
      </c>
      <c r="AV113" s="563">
        <v>124.51179537909225</v>
      </c>
      <c r="AW113" s="563">
        <v>124.60858143503815</v>
      </c>
      <c r="AX113" s="563">
        <v>124.38505466534797</v>
      </c>
      <c r="AY113" s="563">
        <v>123.94256890107316</v>
      </c>
      <c r="AZ113" s="563">
        <v>123.33423059665975</v>
      </c>
      <c r="BA113" s="563">
        <v>122.58870392482291</v>
      </c>
      <c r="BB113" s="563">
        <v>121.80610416749235</v>
      </c>
      <c r="BC113" s="563">
        <v>120.85985838754478</v>
      </c>
      <c r="BD113" s="563">
        <v>119.71526548739526</v>
      </c>
      <c r="BE113" s="563">
        <v>118.32505966527162</v>
      </c>
      <c r="BF113" s="563">
        <v>116.65319946343084</v>
      </c>
      <c r="BG113" s="563">
        <v>114.7491821190184</v>
      </c>
      <c r="BH113" s="563">
        <v>112.4574888793409</v>
      </c>
      <c r="BI113" s="563">
        <v>109.73771277885562</v>
      </c>
      <c r="BJ113" s="563">
        <v>106.54769307794412</v>
      </c>
      <c r="BK113" s="563">
        <v>102.86582903207456</v>
      </c>
      <c r="BL113" s="563">
        <v>98.676609279953709</v>
      </c>
      <c r="BM113" s="563">
        <v>93.992894372559817</v>
      </c>
      <c r="BN113" s="563">
        <v>88.85332009799761</v>
      </c>
      <c r="BO113" s="563">
        <v>83.320850612913901</v>
      </c>
      <c r="BP113" s="563">
        <v>77.491187357951844</v>
      </c>
      <c r="BQ113" s="563">
        <v>71.462008958525161</v>
      </c>
      <c r="BR113" s="563">
        <v>65.353679723908471</v>
      </c>
      <c r="BS113" s="563">
        <v>59.27497348887033</v>
      </c>
      <c r="BT113" s="563">
        <v>53.331366650517595</v>
      </c>
      <c r="BU113" s="563">
        <v>47.603473558843248</v>
      </c>
      <c r="BV113" s="32"/>
    </row>
    <row r="114" spans="1:74" s="62" customFormat="1" hidden="1" x14ac:dyDescent="0.4">
      <c r="A114" s="57" t="s">
        <v>54</v>
      </c>
      <c r="B114" s="13" t="str">
        <f t="shared" si="101"/>
        <v>1.A.2.g.vii Off road vehicles and other machinerykt CO2-eq WAM</v>
      </c>
      <c r="C114" s="882" t="s">
        <v>48</v>
      </c>
      <c r="D114" s="64" t="s">
        <v>254</v>
      </c>
      <c r="E114" s="63"/>
      <c r="F114" s="64" t="str">
        <f>$F$22</f>
        <v>Ekki er til framreikningar fyrir þennan flokk í sviðsmynd með viðbótaraðgerðum, þ.a.l. eru er þetta sömu tölur og í sviðsmynd með núgildandi aðgerðum.</v>
      </c>
      <c r="G114" s="65" t="str">
        <f t="shared" si="102"/>
        <v>Þús. tonn CO₂-íg. | kt CO₂e</v>
      </c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705">
        <f t="shared" si="100"/>
        <v>52.869222558500233</v>
      </c>
      <c r="AP114" s="563">
        <v>64.855406310893954</v>
      </c>
      <c r="AQ114" s="563">
        <v>66.541248613238139</v>
      </c>
      <c r="AR114" s="563">
        <v>67.544634657491741</v>
      </c>
      <c r="AS114" s="563">
        <v>68.743186057501092</v>
      </c>
      <c r="AT114" s="563">
        <v>70.056325126401632</v>
      </c>
      <c r="AU114" s="563">
        <v>71.462538055634624</v>
      </c>
      <c r="AV114" s="563">
        <v>72.879126010237343</v>
      </c>
      <c r="AW114" s="563">
        <v>74.173265720715008</v>
      </c>
      <c r="AX114" s="563">
        <v>75.410542997573174</v>
      </c>
      <c r="AY114" s="563">
        <v>76.533549216664696</v>
      </c>
      <c r="AZ114" s="563">
        <v>77.533014292479407</v>
      </c>
      <c r="BA114" s="563">
        <v>78.412687915419923</v>
      </c>
      <c r="BB114" s="563">
        <v>79.261277393488768</v>
      </c>
      <c r="BC114" s="563">
        <v>79.954582612379724</v>
      </c>
      <c r="BD114" s="563">
        <v>80.457380728473993</v>
      </c>
      <c r="BE114" s="563">
        <v>80.725466365194976</v>
      </c>
      <c r="BF114" s="563">
        <v>80.719662506923115</v>
      </c>
      <c r="BG114" s="563">
        <v>80.388556376099842</v>
      </c>
      <c r="BH114" s="563">
        <v>79.68325334213381</v>
      </c>
      <c r="BI114" s="563">
        <v>78.557511951095435</v>
      </c>
      <c r="BJ114" s="563">
        <v>76.96939991269079</v>
      </c>
      <c r="BK114" s="563">
        <v>74.897270708594803</v>
      </c>
      <c r="BL114" s="563">
        <v>72.328834229419456</v>
      </c>
      <c r="BM114" s="563">
        <v>69.277091614609944</v>
      </c>
      <c r="BN114" s="563">
        <v>65.780819547285617</v>
      </c>
      <c r="BO114" s="563">
        <v>61.903185042197251</v>
      </c>
      <c r="BP114" s="563">
        <v>57.736915908785221</v>
      </c>
      <c r="BQ114" s="563">
        <v>53.385870543640365</v>
      </c>
      <c r="BR114" s="563">
        <v>48.96458295448268</v>
      </c>
      <c r="BS114" s="563">
        <v>44.584992596688757</v>
      </c>
      <c r="BT114" s="563">
        <v>40.352631905612711</v>
      </c>
      <c r="BU114" s="563">
        <v>36.35128552878799</v>
      </c>
      <c r="BV114" s="32"/>
    </row>
    <row r="115" spans="1:74" s="32" customFormat="1" ht="15" customHeight="1" x14ac:dyDescent="0.4">
      <c r="A115" s="40" t="s">
        <v>55</v>
      </c>
      <c r="B115" s="13" t="str">
        <f t="shared" si="101"/>
        <v>1.B.2.d Geothermal Energykt CO2-eq WAM</v>
      </c>
      <c r="C115" s="882" t="s">
        <v>48</v>
      </c>
      <c r="D115" s="18" t="s">
        <v>10</v>
      </c>
      <c r="E115" s="17" t="s">
        <v>144</v>
      </c>
      <c r="F115" s="18" t="str">
        <f>$F$22</f>
        <v>Ekki er til framreikningar fyrir þennan flokk í sviðsmynd með viðbótaraðgerðum, þ.a.l. eru er þetta sömu tölur og í sviðsmynd með núgildandi aðgerðum.</v>
      </c>
      <c r="G115" s="19" t="str">
        <f t="shared" si="102"/>
        <v>Þús. tonn CO₂-íg. | kt CO₂e</v>
      </c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646">
        <f t="shared" si="100"/>
        <v>176.69460000000001</v>
      </c>
      <c r="AP115" s="564">
        <v>175.99585984493672</v>
      </c>
      <c r="AQ115" s="564">
        <v>146.39585984493672</v>
      </c>
      <c r="AR115" s="564">
        <v>146.39585984493672</v>
      </c>
      <c r="AS115" s="564">
        <v>146.39585984493672</v>
      </c>
      <c r="AT115" s="564">
        <v>146.39585984493672</v>
      </c>
      <c r="AU115" s="564">
        <v>146.39585984493672</v>
      </c>
      <c r="AV115" s="564">
        <v>134.84585984493668</v>
      </c>
      <c r="AW115" s="564">
        <v>134.84585984493668</v>
      </c>
      <c r="AX115" s="564">
        <v>134.84585984493668</v>
      </c>
      <c r="AY115" s="564">
        <v>134.84585984493668</v>
      </c>
      <c r="AZ115" s="564">
        <v>134.84585984493668</v>
      </c>
      <c r="BA115" s="564">
        <v>134.84585984493668</v>
      </c>
      <c r="BB115" s="564">
        <v>134.84585984493668</v>
      </c>
      <c r="BC115" s="564">
        <v>134.84585984493668</v>
      </c>
      <c r="BD115" s="564">
        <v>134.84585984493668</v>
      </c>
      <c r="BE115" s="564">
        <v>134.84585984493668</v>
      </c>
      <c r="BF115" s="564">
        <v>134.84585984493668</v>
      </c>
      <c r="BG115" s="564">
        <v>134.84585984493668</v>
      </c>
      <c r="BH115" s="564">
        <v>134.84585984493668</v>
      </c>
      <c r="BI115" s="564">
        <v>134.84585984493668</v>
      </c>
      <c r="BJ115" s="564">
        <v>134.84585984493668</v>
      </c>
      <c r="BK115" s="564">
        <v>134.84585984493668</v>
      </c>
      <c r="BL115" s="564">
        <v>134.84585984493668</v>
      </c>
      <c r="BM115" s="564">
        <v>134.84585984493668</v>
      </c>
      <c r="BN115" s="564">
        <v>134.84585984493668</v>
      </c>
      <c r="BO115" s="564">
        <v>134.84585984493668</v>
      </c>
      <c r="BP115" s="564">
        <v>134.84585984493668</v>
      </c>
      <c r="BQ115" s="564">
        <v>134.84585984493668</v>
      </c>
      <c r="BR115" s="564">
        <v>134.84585984493668</v>
      </c>
      <c r="BS115" s="564">
        <v>134.84585984493668</v>
      </c>
      <c r="BT115" s="564">
        <v>134.84585984493668</v>
      </c>
      <c r="BU115" s="564">
        <v>134.84585984493668</v>
      </c>
    </row>
    <row r="116" spans="1:74" s="32" customFormat="1" ht="15" customHeight="1" x14ac:dyDescent="0.4">
      <c r="A116" s="40" t="s">
        <v>100</v>
      </c>
      <c r="B116" s="13" t="str">
        <f t="shared" si="101"/>
        <v>1. Energy OTHER kt CO2-eq WAM</v>
      </c>
      <c r="C116" s="882" t="s">
        <v>48</v>
      </c>
      <c r="D116" s="18" t="s">
        <v>11</v>
      </c>
      <c r="E116" s="17" t="s">
        <v>196</v>
      </c>
      <c r="F116" s="18"/>
      <c r="G116" s="19" t="str">
        <f t="shared" si="102"/>
        <v>Þús. tonn CO₂-íg. | kt CO₂e</v>
      </c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646">
        <f t="shared" si="100"/>
        <v>20.058810296417278</v>
      </c>
      <c r="AP116" s="20">
        <f t="shared" ref="AP116" si="108">AP117-SUM(AP104:AP105,AP106:AP108,AP112,AP115)</f>
        <v>17.520113428467084</v>
      </c>
      <c r="AQ116" s="20">
        <f t="shared" ref="AQ116:BU116" si="109">AQ117-SUM(AQ104:AQ105,AQ106:AQ108,AQ112,AQ115)</f>
        <v>15.840129951353447</v>
      </c>
      <c r="AR116" s="20">
        <f t="shared" si="109"/>
        <v>14.17969937262751</v>
      </c>
      <c r="AS116" s="20">
        <f t="shared" si="109"/>
        <v>12.534874777902814</v>
      </c>
      <c r="AT116" s="20">
        <f t="shared" si="109"/>
        <v>10.867806813379048</v>
      </c>
      <c r="AU116" s="77">
        <f t="shared" si="109"/>
        <v>9.2225525149165151</v>
      </c>
      <c r="AV116" s="77">
        <f t="shared" si="109"/>
        <v>7.5746125667358228</v>
      </c>
      <c r="AW116" s="77">
        <f t="shared" si="109"/>
        <v>7.4029284747316524</v>
      </c>
      <c r="AX116" s="77">
        <f t="shared" si="109"/>
        <v>7.4331934474375885</v>
      </c>
      <c r="AY116" s="77">
        <f t="shared" si="109"/>
        <v>7.434128177401135</v>
      </c>
      <c r="AZ116" s="77">
        <f t="shared" si="109"/>
        <v>7.4336731525418145</v>
      </c>
      <c r="BA116" s="77">
        <f t="shared" si="109"/>
        <v>7.3692941054771381</v>
      </c>
      <c r="BB116" s="77">
        <f t="shared" si="109"/>
        <v>7.356792067092556</v>
      </c>
      <c r="BC116" s="77">
        <f t="shared" si="109"/>
        <v>7.3397682053989683</v>
      </c>
      <c r="BD116" s="77">
        <f t="shared" si="109"/>
        <v>7.3210732956144966</v>
      </c>
      <c r="BE116" s="77">
        <f t="shared" si="109"/>
        <v>7.2945000885005129</v>
      </c>
      <c r="BF116" s="77">
        <f t="shared" si="109"/>
        <v>7.2084467608124214</v>
      </c>
      <c r="BG116" s="77">
        <f t="shared" si="109"/>
        <v>7.1803534226805823</v>
      </c>
      <c r="BH116" s="77">
        <f t="shared" si="109"/>
        <v>7.150450114710452</v>
      </c>
      <c r="BI116" s="77">
        <f t="shared" si="109"/>
        <v>7.1196179630937877</v>
      </c>
      <c r="BJ116" s="77">
        <f t="shared" si="109"/>
        <v>7.0881133722634786</v>
      </c>
      <c r="BK116" s="77">
        <f t="shared" si="109"/>
        <v>7.0261421981643934</v>
      </c>
      <c r="BL116" s="77">
        <f t="shared" si="109"/>
        <v>6.9936222648955209</v>
      </c>
      <c r="BM116" s="77">
        <f t="shared" si="109"/>
        <v>6.9633593906938245</v>
      </c>
      <c r="BN116" s="77">
        <f t="shared" si="109"/>
        <v>6.9335881775001553</v>
      </c>
      <c r="BO116" s="77">
        <f t="shared" si="109"/>
        <v>6.9022718207679077</v>
      </c>
      <c r="BP116" s="77">
        <f t="shared" si="109"/>
        <v>6.7458484466023378</v>
      </c>
      <c r="BQ116" s="77">
        <f t="shared" si="109"/>
        <v>6.7653522673506927</v>
      </c>
      <c r="BR116" s="77">
        <f t="shared" si="109"/>
        <v>6.7748091218876425</v>
      </c>
      <c r="BS116" s="77">
        <f t="shared" si="109"/>
        <v>6.7865586177276782</v>
      </c>
      <c r="BT116" s="77">
        <f t="shared" si="109"/>
        <v>6.7978858469973602</v>
      </c>
      <c r="BU116" s="77">
        <f t="shared" si="109"/>
        <v>6.8059302558665991</v>
      </c>
    </row>
    <row r="117" spans="1:74" s="36" customFormat="1" ht="15" customHeight="1" x14ac:dyDescent="0.4">
      <c r="A117" s="40" t="s">
        <v>42</v>
      </c>
      <c r="B117" s="13" t="str">
        <f t="shared" si="101"/>
        <v>1. Energykt CO2-eq WAM</v>
      </c>
      <c r="C117" s="882" t="s">
        <v>48</v>
      </c>
      <c r="D117" s="46" t="s">
        <v>140</v>
      </c>
      <c r="E117" s="23"/>
      <c r="F117" s="24"/>
      <c r="G117" s="25" t="str">
        <f t="shared" si="102"/>
        <v>Þús. tonn CO₂-íg. | kt CO₂e</v>
      </c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648">
        <f t="shared" si="100"/>
        <v>1774.4954056364502</v>
      </c>
      <c r="AP117" s="191">
        <v>1818.7202384582679</v>
      </c>
      <c r="AQ117" s="191">
        <v>1787.775775159226</v>
      </c>
      <c r="AR117" s="191">
        <v>1755.5795422998642</v>
      </c>
      <c r="AS117" s="191">
        <v>1721.3295350771566</v>
      </c>
      <c r="AT117" s="191">
        <v>1608.2826996479848</v>
      </c>
      <c r="AU117" s="191">
        <v>1533.2979520514079</v>
      </c>
      <c r="AV117" s="191">
        <v>1441.239640009828</v>
      </c>
      <c r="AW117" s="191">
        <v>1389.9717853695279</v>
      </c>
      <c r="AX117" s="191">
        <v>1338.5901994609731</v>
      </c>
      <c r="AY117" s="191">
        <v>1288.6550839790225</v>
      </c>
      <c r="AZ117" s="191">
        <v>1236.20985956705</v>
      </c>
      <c r="BA117" s="191">
        <v>1166.1972358579317</v>
      </c>
      <c r="BB117" s="191">
        <v>1103.0814251489714</v>
      </c>
      <c r="BC117" s="191">
        <v>1039.0579598567285</v>
      </c>
      <c r="BD117" s="191">
        <v>974.03681227887046</v>
      </c>
      <c r="BE117" s="191">
        <v>908.29426803964009</v>
      </c>
      <c r="BF117" s="191">
        <v>839.90907079853832</v>
      </c>
      <c r="BG117" s="191">
        <v>776.15040993593948</v>
      </c>
      <c r="BH117" s="191">
        <v>713.46160538800621</v>
      </c>
      <c r="BI117" s="191">
        <v>652.28250593053644</v>
      </c>
      <c r="BJ117" s="191">
        <v>598.76786261746543</v>
      </c>
      <c r="BK117" s="191">
        <v>553.3981673738059</v>
      </c>
      <c r="BL117" s="191">
        <v>512.24845898792137</v>
      </c>
      <c r="BM117" s="191">
        <v>473.8844734053946</v>
      </c>
      <c r="BN117" s="191">
        <v>444.66728592981809</v>
      </c>
      <c r="BO117" s="191">
        <v>416.84634915355468</v>
      </c>
      <c r="BP117" s="191">
        <v>388.46912285154866</v>
      </c>
      <c r="BQ117" s="191">
        <v>365.55159870729892</v>
      </c>
      <c r="BR117" s="191">
        <v>339.98224744460117</v>
      </c>
      <c r="BS117" s="191">
        <v>315.35727812043808</v>
      </c>
      <c r="BT117" s="191">
        <v>292.0262255520654</v>
      </c>
      <c r="BU117" s="191">
        <v>270.33054351114373</v>
      </c>
      <c r="BV117" s="32"/>
    </row>
    <row r="118" spans="1:74" s="700" customFormat="1" ht="15" hidden="1" customHeight="1" x14ac:dyDescent="0.4">
      <c r="A118" s="704" t="s">
        <v>439</v>
      </c>
      <c r="B118" s="196"/>
      <c r="C118" s="882"/>
      <c r="D118" s="196" t="s">
        <v>438</v>
      </c>
      <c r="E118" s="516"/>
      <c r="F118" s="196"/>
      <c r="G118" s="701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  <c r="AO118" s="702">
        <f t="shared" si="100"/>
        <v>191.18077811873516</v>
      </c>
      <c r="AP118" s="702">
        <f t="shared" ref="AP118:BU118" si="110">AP117-AP104-AP105-AP115</f>
        <v>249.07671108599266</v>
      </c>
      <c r="AQ118" s="702">
        <f t="shared" si="110"/>
        <v>242.50403529898765</v>
      </c>
      <c r="AR118" s="702">
        <f t="shared" si="110"/>
        <v>236.62753862593101</v>
      </c>
      <c r="AS118" s="702">
        <f t="shared" si="110"/>
        <v>231.06634764495445</v>
      </c>
      <c r="AT118" s="702">
        <f t="shared" si="110"/>
        <v>223.49084358338152</v>
      </c>
      <c r="AU118" s="702">
        <f t="shared" si="110"/>
        <v>218.41960334396842</v>
      </c>
      <c r="AV118" s="702">
        <f t="shared" si="110"/>
        <v>210.82976877996538</v>
      </c>
      <c r="AW118" s="702">
        <f t="shared" si="110"/>
        <v>211.11642768834946</v>
      </c>
      <c r="AX118" s="702">
        <f t="shared" si="110"/>
        <v>206.72963370956398</v>
      </c>
      <c r="AY118" s="702">
        <f t="shared" si="110"/>
        <v>205.9860895713403</v>
      </c>
      <c r="AZ118" s="702">
        <f t="shared" si="110"/>
        <v>204.82320845819117</v>
      </c>
      <c r="BA118" s="702">
        <f t="shared" si="110"/>
        <v>195.41063791741516</v>
      </c>
      <c r="BB118" s="702">
        <f t="shared" si="110"/>
        <v>193.34041021948821</v>
      </c>
      <c r="BC118" s="702">
        <f t="shared" si="110"/>
        <v>190.60759381868007</v>
      </c>
      <c r="BD118" s="702">
        <f t="shared" si="110"/>
        <v>187.17470821896552</v>
      </c>
      <c r="BE118" s="702">
        <f t="shared" si="110"/>
        <v>183.0208604214933</v>
      </c>
      <c r="BF118" s="702">
        <f t="shared" si="110"/>
        <v>175.92572989317546</v>
      </c>
      <c r="BG118" s="702">
        <f t="shared" si="110"/>
        <v>171.13963483982769</v>
      </c>
      <c r="BH118" s="702">
        <f t="shared" si="110"/>
        <v>165.93307826145758</v>
      </c>
      <c r="BI118" s="702">
        <f t="shared" si="110"/>
        <v>160.36682896336924</v>
      </c>
      <c r="BJ118" s="702">
        <f t="shared" si="110"/>
        <v>154.45836970518377</v>
      </c>
      <c r="BK118" s="702">
        <f t="shared" si="110"/>
        <v>147.82157315597891</v>
      </c>
      <c r="BL118" s="702">
        <f t="shared" si="110"/>
        <v>141.26646200077681</v>
      </c>
      <c r="BM118" s="702">
        <f t="shared" si="110"/>
        <v>134.2841031274574</v>
      </c>
      <c r="BN118" s="702">
        <f t="shared" si="110"/>
        <v>126.89021677857897</v>
      </c>
      <c r="BO118" s="702">
        <f t="shared" si="110"/>
        <v>119.12309338317911</v>
      </c>
      <c r="BP118" s="702">
        <f t="shared" si="110"/>
        <v>110.7701788831277</v>
      </c>
      <c r="BQ118" s="702">
        <f t="shared" si="110"/>
        <v>106.29722975296227</v>
      </c>
      <c r="BR118" s="702">
        <f t="shared" si="110"/>
        <v>98.063252652733865</v>
      </c>
      <c r="BS118" s="702">
        <f t="shared" si="110"/>
        <v>89.921976015238016</v>
      </c>
      <c r="BT118" s="702">
        <f t="shared" si="110"/>
        <v>82.010815072277722</v>
      </c>
      <c r="BU118" s="702">
        <f t="shared" si="110"/>
        <v>74.432895115990817</v>
      </c>
    </row>
    <row r="119" spans="1:74" s="36" customFormat="1" x14ac:dyDescent="0.4">
      <c r="A119" s="47"/>
      <c r="B119" s="587"/>
      <c r="C119" s="877"/>
      <c r="D119" s="68"/>
      <c r="E119" s="67"/>
      <c r="F119" s="68"/>
      <c r="G119" s="38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</row>
    <row r="120" spans="1:74" s="464" customFormat="1" ht="42.6" customHeight="1" x14ac:dyDescent="0.75">
      <c r="A120" s="70"/>
      <c r="B120" s="70"/>
      <c r="C120" s="886"/>
      <c r="D120" s="461" t="s">
        <v>272</v>
      </c>
      <c r="E120" s="71"/>
      <c r="F120" s="462"/>
      <c r="G120" s="73"/>
      <c r="H120" s="74"/>
      <c r="I120" s="463"/>
      <c r="J120" s="463"/>
      <c r="K120" s="463"/>
      <c r="L120" s="463"/>
      <c r="M120" s="463"/>
      <c r="N120" s="463"/>
      <c r="O120" s="463"/>
      <c r="P120" s="463"/>
      <c r="Q120" s="463"/>
      <c r="R120" s="463"/>
      <c r="S120" s="463"/>
      <c r="T120" s="463"/>
      <c r="U120" s="463"/>
      <c r="V120" s="463"/>
      <c r="W120" s="463"/>
      <c r="X120" s="463"/>
      <c r="Y120" s="463"/>
      <c r="Z120" s="463"/>
      <c r="AA120" s="463"/>
      <c r="AB120" s="463"/>
      <c r="AC120" s="463"/>
      <c r="AD120" s="463"/>
      <c r="AE120" s="463"/>
      <c r="AF120" s="463"/>
      <c r="AG120" s="463"/>
      <c r="AH120" s="463"/>
      <c r="AI120" s="463"/>
      <c r="AJ120" s="463"/>
      <c r="AK120" s="463"/>
      <c r="AL120" s="463"/>
      <c r="AM120" s="463"/>
      <c r="AN120" s="463"/>
      <c r="AO120" s="463"/>
    </row>
    <row r="121" spans="1:74" s="482" customFormat="1" ht="37.200000000000003" customHeight="1" x14ac:dyDescent="0.4">
      <c r="A121" s="478"/>
      <c r="B121" s="478"/>
      <c r="C121" s="887"/>
      <c r="D121" s="414"/>
      <c r="E121" s="199"/>
      <c r="F121" s="199"/>
      <c r="G121" s="479"/>
      <c r="H121" s="480"/>
      <c r="I121" s="481"/>
      <c r="J121" s="481"/>
      <c r="K121" s="481"/>
      <c r="L121" s="481"/>
      <c r="M121" s="481"/>
      <c r="N121" s="481"/>
      <c r="O121" s="481"/>
      <c r="P121" s="481"/>
      <c r="Q121" s="481"/>
      <c r="R121" s="481"/>
      <c r="S121" s="481"/>
      <c r="T121" s="481"/>
      <c r="U121" s="481"/>
      <c r="V121" s="481"/>
      <c r="W121" s="481"/>
      <c r="X121" s="481"/>
      <c r="Y121" s="481"/>
      <c r="Z121" s="481"/>
      <c r="AA121" s="481"/>
      <c r="AB121" s="481"/>
      <c r="AC121" s="481"/>
      <c r="AD121" s="481"/>
      <c r="AE121" s="481"/>
      <c r="AF121" s="481"/>
      <c r="AG121" s="481"/>
      <c r="AH121" s="481"/>
      <c r="AI121" s="481"/>
      <c r="AJ121" s="481"/>
      <c r="AK121" s="481"/>
      <c r="AL121" s="481"/>
      <c r="AM121" s="481"/>
      <c r="AN121" s="481"/>
      <c r="AO121" s="481"/>
      <c r="AP121" s="481"/>
      <c r="AQ121" s="481"/>
      <c r="AR121" s="481"/>
      <c r="AS121" s="481"/>
      <c r="AT121" s="481"/>
      <c r="AU121" s="481"/>
      <c r="AV121" s="481"/>
      <c r="AW121" s="481"/>
      <c r="AX121" s="481"/>
      <c r="AY121" s="481"/>
      <c r="AZ121" s="481"/>
      <c r="BA121" s="481"/>
      <c r="BB121" s="481"/>
      <c r="BC121" s="481"/>
      <c r="BD121" s="481"/>
      <c r="BE121" s="481"/>
      <c r="BF121" s="481"/>
      <c r="BG121" s="481"/>
      <c r="BH121" s="481"/>
      <c r="BI121" s="481"/>
      <c r="BJ121" s="481"/>
      <c r="BK121" s="481"/>
      <c r="BL121" s="481"/>
      <c r="BM121" s="481"/>
      <c r="BN121" s="481"/>
      <c r="BO121" s="481"/>
      <c r="BP121" s="481"/>
      <c r="BQ121" s="481"/>
      <c r="BR121" s="481"/>
      <c r="BS121" s="481"/>
      <c r="BT121" s="481"/>
      <c r="BU121" s="481"/>
    </row>
    <row r="122" spans="1:74" s="12" customFormat="1" ht="22.5" customHeight="1" x14ac:dyDescent="0.4">
      <c r="A122" s="9"/>
      <c r="B122" s="587" t="s">
        <v>48</v>
      </c>
      <c r="C122" s="874"/>
      <c r="D122" s="75" t="str">
        <f>$D$4</f>
        <v>Söguleg losun | Historical Emissions</v>
      </c>
      <c r="E122" s="75"/>
      <c r="F122" s="75"/>
      <c r="G122" s="75"/>
      <c r="H122" s="11"/>
      <c r="I122" s="12" t="s">
        <v>48</v>
      </c>
      <c r="J122" s="13"/>
      <c r="K122" s="14"/>
      <c r="L122" s="15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</row>
    <row r="123" spans="1:74" s="32" customFormat="1" x14ac:dyDescent="0.4">
      <c r="A123" s="40" t="s">
        <v>58</v>
      </c>
      <c r="B123" s="587" t="s">
        <v>48</v>
      </c>
      <c r="C123" s="876"/>
      <c r="D123" s="18" t="s">
        <v>15</v>
      </c>
      <c r="E123" s="17" t="s">
        <v>160</v>
      </c>
      <c r="F123" s="18"/>
      <c r="G123" s="19" t="str">
        <f t="shared" ref="G123:G132" si="111">$G$5</f>
        <v>Þús. tonn CO₂-íg. | kt CO₂e</v>
      </c>
      <c r="H123" s="20">
        <v>584.02647277080598</v>
      </c>
      <c r="I123" s="20">
        <v>511.273947602943</v>
      </c>
      <c r="J123" s="20">
        <v>301.38514547007009</v>
      </c>
      <c r="K123" s="20">
        <v>220.97402310838271</v>
      </c>
      <c r="L123" s="20">
        <v>198.23658153612337</v>
      </c>
      <c r="M123" s="20">
        <v>216.34383922975644</v>
      </c>
      <c r="N123" s="20">
        <v>186.93379884741088</v>
      </c>
      <c r="O123" s="20">
        <v>280.12409822292682</v>
      </c>
      <c r="P123" s="20">
        <v>462.00564836059743</v>
      </c>
      <c r="Q123" s="20">
        <v>537.93035391162721</v>
      </c>
      <c r="R123" s="20">
        <v>487.74535268246626</v>
      </c>
      <c r="S123" s="20">
        <v>479.60292131211997</v>
      </c>
      <c r="T123" s="20">
        <v>478.11541899358679</v>
      </c>
      <c r="U123" s="20">
        <v>473.56894969857348</v>
      </c>
      <c r="V123" s="20">
        <v>456.78557352619629</v>
      </c>
      <c r="W123" s="20">
        <v>444.80851616708713</v>
      </c>
      <c r="X123" s="20">
        <v>869.57185988485026</v>
      </c>
      <c r="Y123" s="20">
        <v>990.98126629758121</v>
      </c>
      <c r="Z123" s="20">
        <v>1556.7584922170536</v>
      </c>
      <c r="AA123" s="20">
        <v>1393.4018646112659</v>
      </c>
      <c r="AB123" s="20">
        <v>1391.9209450624717</v>
      </c>
      <c r="AC123" s="20">
        <v>1281.3105455922127</v>
      </c>
      <c r="AD123" s="20">
        <v>1328.7342410906138</v>
      </c>
      <c r="AE123" s="20">
        <v>1353.4714335748733</v>
      </c>
      <c r="AF123" s="20">
        <v>1368.5549133196287</v>
      </c>
      <c r="AG123" s="20">
        <v>1392.8009611325194</v>
      </c>
      <c r="AH123" s="20">
        <v>1354.0817500285532</v>
      </c>
      <c r="AI123" s="20">
        <v>1385.559079923195</v>
      </c>
      <c r="AJ123" s="20">
        <v>1382.5326490562106</v>
      </c>
      <c r="AK123" s="20">
        <v>1348.3578754895577</v>
      </c>
      <c r="AL123" s="20">
        <v>1328.8493581323712</v>
      </c>
      <c r="AM123" s="20">
        <v>1345.5222697586937</v>
      </c>
      <c r="AN123" s="20">
        <v>1354.2007303406649</v>
      </c>
      <c r="AO123" s="20">
        <v>1402.6496416686878</v>
      </c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</row>
    <row r="124" spans="1:74" s="32" customFormat="1" x14ac:dyDescent="0.4">
      <c r="A124" s="40" t="s">
        <v>249</v>
      </c>
      <c r="B124" s="587" t="s">
        <v>48</v>
      </c>
      <c r="C124" s="876"/>
      <c r="D124" s="18" t="s">
        <v>39</v>
      </c>
      <c r="E124" s="17" t="s">
        <v>161</v>
      </c>
      <c r="F124" s="18"/>
      <c r="G124" s="19" t="str">
        <f t="shared" si="111"/>
        <v>Þús. tonn CO₂-íg. | kt CO₂e</v>
      </c>
      <c r="H124" s="20">
        <v>210.55472170666667</v>
      </c>
      <c r="I124" s="20">
        <v>176.80528261706669</v>
      </c>
      <c r="J124" s="20">
        <v>188.28332888506671</v>
      </c>
      <c r="K124" s="20">
        <v>238.53559058533338</v>
      </c>
      <c r="L124" s="20">
        <v>232.49217533253338</v>
      </c>
      <c r="M124" s="20">
        <v>245.96401927226665</v>
      </c>
      <c r="N124" s="20">
        <v>235.22782835253332</v>
      </c>
      <c r="O124" s="20">
        <v>257.17700316373333</v>
      </c>
      <c r="P124" s="20">
        <v>198.58720348560001</v>
      </c>
      <c r="Q124" s="20">
        <v>257.83106455839999</v>
      </c>
      <c r="R124" s="20">
        <v>365.65036656475536</v>
      </c>
      <c r="S124" s="20">
        <v>386.08921316544843</v>
      </c>
      <c r="T124" s="20">
        <v>403.9326403148857</v>
      </c>
      <c r="U124" s="20">
        <v>402.47385277209037</v>
      </c>
      <c r="V124" s="20">
        <v>401.96736076842336</v>
      </c>
      <c r="W124" s="20">
        <v>379.94289400640002</v>
      </c>
      <c r="X124" s="20">
        <v>381.71962690880008</v>
      </c>
      <c r="Y124" s="20">
        <v>401.35289110400004</v>
      </c>
      <c r="Z124" s="20">
        <v>351.97302632799995</v>
      </c>
      <c r="AA124" s="20">
        <v>353.3588710624</v>
      </c>
      <c r="AB124" s="20">
        <v>372.56202565120009</v>
      </c>
      <c r="AC124" s="20">
        <v>380.41566972484713</v>
      </c>
      <c r="AD124" s="20">
        <v>413.43718523066929</v>
      </c>
      <c r="AE124" s="20">
        <v>409.5077919157888</v>
      </c>
      <c r="AF124" s="20">
        <v>371.44549117182407</v>
      </c>
      <c r="AG124" s="20">
        <v>404.22007331306247</v>
      </c>
      <c r="AH124" s="20">
        <v>408.51819724381278</v>
      </c>
      <c r="AI124" s="20">
        <v>431.82186025965422</v>
      </c>
      <c r="AJ124" s="20">
        <v>455.77922710046619</v>
      </c>
      <c r="AK124" s="20">
        <v>432.40627007368806</v>
      </c>
      <c r="AL124" s="20">
        <v>418.71234892799322</v>
      </c>
      <c r="AM124" s="20">
        <v>476.02459170932525</v>
      </c>
      <c r="AN124" s="20">
        <v>517.72039053568767</v>
      </c>
      <c r="AO124" s="20">
        <v>408.20430474231654</v>
      </c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</row>
    <row r="125" spans="1:74" s="32" customFormat="1" x14ac:dyDescent="0.4">
      <c r="A125" s="40" t="s">
        <v>60</v>
      </c>
      <c r="B125" s="587" t="s">
        <v>48</v>
      </c>
      <c r="C125" s="876"/>
      <c r="D125" s="18" t="s">
        <v>16</v>
      </c>
      <c r="E125" s="17" t="s">
        <v>142</v>
      </c>
      <c r="F125" s="18"/>
      <c r="G125" s="19" t="str">
        <f t="shared" si="111"/>
        <v>Þús. tonn CO₂-íg. | kt CO₂e</v>
      </c>
      <c r="H125" s="77">
        <v>0.31587839505520987</v>
      </c>
      <c r="I125" s="77">
        <v>0.63440324339710896</v>
      </c>
      <c r="J125" s="77">
        <v>0.64201226841222514</v>
      </c>
      <c r="K125" s="77">
        <v>1.4399581844250187</v>
      </c>
      <c r="L125" s="77">
        <v>1.8535598331542598</v>
      </c>
      <c r="M125" s="77">
        <v>3.1529398777809292</v>
      </c>
      <c r="N125" s="20">
        <v>10.091380557538331</v>
      </c>
      <c r="O125" s="20">
        <v>16.137625712084247</v>
      </c>
      <c r="P125" s="20">
        <v>25.460844466955933</v>
      </c>
      <c r="Q125" s="20">
        <v>36.988217113290219</v>
      </c>
      <c r="R125" s="20">
        <v>42.971186725495777</v>
      </c>
      <c r="S125" s="20">
        <v>39.803011906466502</v>
      </c>
      <c r="T125" s="20">
        <v>44.626570883465504</v>
      </c>
      <c r="U125" s="20">
        <v>45.10631741308412</v>
      </c>
      <c r="V125" s="20">
        <v>52.140957248435534</v>
      </c>
      <c r="W125" s="20">
        <v>57.201241406144838</v>
      </c>
      <c r="X125" s="20">
        <v>66.268728117954964</v>
      </c>
      <c r="Y125" s="20">
        <v>66.94139885551283</v>
      </c>
      <c r="Z125" s="20">
        <v>65.619674949677176</v>
      </c>
      <c r="AA125" s="20">
        <v>78.815684882158905</v>
      </c>
      <c r="AB125" s="20">
        <v>106.63787846935243</v>
      </c>
      <c r="AC125" s="20">
        <v>131.33347009246177</v>
      </c>
      <c r="AD125" s="20">
        <v>136.5156278242512</v>
      </c>
      <c r="AE125" s="20">
        <v>166.67301783528774</v>
      </c>
      <c r="AF125" s="20">
        <v>164.47973841133989</v>
      </c>
      <c r="AG125" s="20">
        <v>156.82957565208963</v>
      </c>
      <c r="AH125" s="20">
        <v>173.66618826618588</v>
      </c>
      <c r="AI125" s="20">
        <v>164.60973006017312</v>
      </c>
      <c r="AJ125" s="20">
        <v>182.49465783600516</v>
      </c>
      <c r="AK125" s="20">
        <v>194.40775708209762</v>
      </c>
      <c r="AL125" s="20">
        <v>198.16685581224471</v>
      </c>
      <c r="AM125" s="20">
        <v>162.47594201837697</v>
      </c>
      <c r="AN125" s="20">
        <v>133.26429206158915</v>
      </c>
      <c r="AO125" s="20">
        <v>124.61138001256812</v>
      </c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</row>
    <row r="126" spans="1:74" s="79" customFormat="1" x14ac:dyDescent="0.4">
      <c r="A126" s="40" t="s">
        <v>102</v>
      </c>
      <c r="B126" s="587" t="s">
        <v>48</v>
      </c>
      <c r="C126" s="876"/>
      <c r="D126" s="18" t="s">
        <v>24</v>
      </c>
      <c r="E126" s="17" t="s">
        <v>196</v>
      </c>
      <c r="F126" s="18"/>
      <c r="G126" s="19" t="str">
        <f t="shared" si="111"/>
        <v>Þús. tonn CO₂-íg. | kt CO₂e</v>
      </c>
      <c r="H126" s="78">
        <f t="shared" ref="H126" si="112">SUM(H127:H131)</f>
        <v>107.39920284949243</v>
      </c>
      <c r="I126" s="78">
        <f t="shared" ref="I126:AO126" si="113">SUM(I127:I131)</f>
        <v>101.91136027226653</v>
      </c>
      <c r="J126" s="78">
        <f t="shared" si="113"/>
        <v>94.321493956709858</v>
      </c>
      <c r="K126" s="78">
        <f t="shared" si="113"/>
        <v>90.315707158298721</v>
      </c>
      <c r="L126" s="78">
        <f t="shared" si="113"/>
        <v>87.922425062911444</v>
      </c>
      <c r="M126" s="78">
        <f t="shared" si="113"/>
        <v>87.180001035308663</v>
      </c>
      <c r="N126" s="78">
        <f t="shared" si="113"/>
        <v>97.472453731573836</v>
      </c>
      <c r="O126" s="78">
        <f t="shared" si="113"/>
        <v>95.17781887015056</v>
      </c>
      <c r="P126" s="78">
        <f t="shared" si="113"/>
        <v>98.746741398858049</v>
      </c>
      <c r="Q126" s="78">
        <f t="shared" si="113"/>
        <v>105.82336019790417</v>
      </c>
      <c r="R126" s="78">
        <f t="shared" si="113"/>
        <v>95.001120518162722</v>
      </c>
      <c r="S126" s="78">
        <f t="shared" si="113"/>
        <v>85.062324818882345</v>
      </c>
      <c r="T126" s="78">
        <f t="shared" si="113"/>
        <v>51.82442993699437</v>
      </c>
      <c r="U126" s="78">
        <f t="shared" si="113"/>
        <v>45.143881241780278</v>
      </c>
      <c r="V126" s="78">
        <f t="shared" si="113"/>
        <v>63.442740126241233</v>
      </c>
      <c r="W126" s="78">
        <f t="shared" si="113"/>
        <v>68.030615448339205</v>
      </c>
      <c r="X126" s="78">
        <f t="shared" si="113"/>
        <v>76.318942885185621</v>
      </c>
      <c r="Y126" s="78">
        <f t="shared" si="113"/>
        <v>78.715404497936589</v>
      </c>
      <c r="Z126" s="78">
        <f t="shared" si="113"/>
        <v>75.071963499563765</v>
      </c>
      <c r="AA126" s="78">
        <f t="shared" si="113"/>
        <v>40.06501131439444</v>
      </c>
      <c r="AB126" s="78">
        <f t="shared" si="113"/>
        <v>23.932143360735196</v>
      </c>
      <c r="AC126" s="78">
        <f t="shared" si="113"/>
        <v>32.299400448278938</v>
      </c>
      <c r="AD126" s="78">
        <f t="shared" si="113"/>
        <v>14.910384533250003</v>
      </c>
      <c r="AE126" s="78">
        <f t="shared" si="113"/>
        <v>12.292173536575262</v>
      </c>
      <c r="AF126" s="78">
        <f t="shared" si="113"/>
        <v>12.10219892780154</v>
      </c>
      <c r="AG126" s="78">
        <f t="shared" si="113"/>
        <v>11.333658415575684</v>
      </c>
      <c r="AH126" s="78">
        <f t="shared" si="113"/>
        <v>10.933710854335231</v>
      </c>
      <c r="AI126" s="78">
        <f t="shared" si="113"/>
        <v>11.529807300972198</v>
      </c>
      <c r="AJ126" s="78">
        <f t="shared" si="113"/>
        <v>13.846926599616154</v>
      </c>
      <c r="AK126" s="78">
        <f t="shared" si="113"/>
        <v>11.448122042170862</v>
      </c>
      <c r="AL126" s="78">
        <f t="shared" si="113"/>
        <v>12.4448343158667</v>
      </c>
      <c r="AM126" s="78">
        <f t="shared" si="113"/>
        <v>11.714415751738478</v>
      </c>
      <c r="AN126" s="78">
        <f t="shared" si="113"/>
        <v>10.978213344841787</v>
      </c>
      <c r="AO126" s="78">
        <f t="shared" si="113"/>
        <v>10.530949001049688</v>
      </c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</row>
    <row r="127" spans="1:74" s="62" customFormat="1" x14ac:dyDescent="0.35">
      <c r="A127" s="40" t="s">
        <v>56</v>
      </c>
      <c r="B127" s="587" t="s">
        <v>48</v>
      </c>
      <c r="C127" s="876"/>
      <c r="D127" s="58" t="s">
        <v>313</v>
      </c>
      <c r="E127" s="80" t="s">
        <v>318</v>
      </c>
      <c r="F127" s="58"/>
      <c r="G127" s="60" t="str">
        <f t="shared" si="111"/>
        <v>Þús. tonn CO₂-íg. | kt CO₂e</v>
      </c>
      <c r="H127" s="61">
        <v>52.256339687250005</v>
      </c>
      <c r="I127" s="61">
        <v>48.627777945875003</v>
      </c>
      <c r="J127" s="61">
        <v>45.670125973500006</v>
      </c>
      <c r="K127" s="61">
        <v>39.654677162187504</v>
      </c>
      <c r="L127" s="61">
        <v>37.353068341500006</v>
      </c>
      <c r="M127" s="61">
        <v>37.842061164624994</v>
      </c>
      <c r="N127" s="61">
        <v>41.755640560312507</v>
      </c>
      <c r="O127" s="61">
        <v>46.51906850406251</v>
      </c>
      <c r="P127" s="61">
        <v>54.358745967250002</v>
      </c>
      <c r="Q127" s="61">
        <v>61.405246905937503</v>
      </c>
      <c r="R127" s="61">
        <v>65.449830021950021</v>
      </c>
      <c r="S127" s="61">
        <v>58.659445362750006</v>
      </c>
      <c r="T127" s="61">
        <v>39.313677956750006</v>
      </c>
      <c r="U127" s="61">
        <v>32.975809699750002</v>
      </c>
      <c r="V127" s="61">
        <v>50.813966560750004</v>
      </c>
      <c r="W127" s="61">
        <v>54.981288890000009</v>
      </c>
      <c r="X127" s="61">
        <v>62.168088455000003</v>
      </c>
      <c r="Y127" s="61">
        <v>64.331651867560012</v>
      </c>
      <c r="Z127" s="61">
        <v>61.804693555000007</v>
      </c>
      <c r="AA127" s="61">
        <v>28.685283075320005</v>
      </c>
      <c r="AB127" s="61">
        <v>10.399972692080002</v>
      </c>
      <c r="AC127" s="61">
        <v>20.143580462280003</v>
      </c>
      <c r="AD127" s="81">
        <v>0.50936247647999999</v>
      </c>
      <c r="AE127" s="81">
        <v>0.55272388644000003</v>
      </c>
      <c r="AF127" s="81">
        <v>0.54749451240000002</v>
      </c>
      <c r="AG127" s="81">
        <v>0.71654013156000007</v>
      </c>
      <c r="AH127" s="81">
        <v>0.77397152472000008</v>
      </c>
      <c r="AI127" s="81">
        <v>0.90232273404000007</v>
      </c>
      <c r="AJ127" s="81">
        <v>0.90521219079999993</v>
      </c>
      <c r="AK127" s="81">
        <v>0.95699099012000011</v>
      </c>
      <c r="AL127" s="81">
        <v>0.89499845720000004</v>
      </c>
      <c r="AM127" s="81">
        <v>0.93069417912000008</v>
      </c>
      <c r="AN127" s="81">
        <v>0.93590011000000006</v>
      </c>
      <c r="AO127" s="81">
        <v>0.96926805625000012</v>
      </c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</row>
    <row r="128" spans="1:74" s="62" customFormat="1" x14ac:dyDescent="0.35">
      <c r="A128" s="40" t="s">
        <v>57</v>
      </c>
      <c r="B128" s="587" t="s">
        <v>48</v>
      </c>
      <c r="C128" s="876"/>
      <c r="D128" s="58" t="s">
        <v>314</v>
      </c>
      <c r="E128" s="80" t="s">
        <v>319</v>
      </c>
      <c r="F128" s="58"/>
      <c r="G128" s="60" t="str">
        <f t="shared" si="111"/>
        <v>Þús. tonn CO₂-íg. | kt CO₂e</v>
      </c>
      <c r="H128" s="61">
        <v>41.70030188679246</v>
      </c>
      <c r="I128" s="61">
        <v>40.327981132075472</v>
      </c>
      <c r="J128" s="61">
        <v>36.028622641509436</v>
      </c>
      <c r="K128" s="61">
        <v>37.871999999999993</v>
      </c>
      <c r="L128" s="61">
        <v>38.247415094339615</v>
      </c>
      <c r="M128" s="61">
        <v>36.495358490566034</v>
      </c>
      <c r="N128" s="61">
        <v>42.536811320754715</v>
      </c>
      <c r="O128" s="61">
        <v>35.574018867924522</v>
      </c>
      <c r="P128" s="61">
        <v>31.03041509433962</v>
      </c>
      <c r="Q128" s="61">
        <v>31.355952830188677</v>
      </c>
      <c r="R128" s="61">
        <v>16.333707547169812</v>
      </c>
      <c r="S128" s="61">
        <v>14.297971698113207</v>
      </c>
      <c r="T128" s="61">
        <v>0.45369811320754716</v>
      </c>
      <c r="U128" s="61">
        <v>0.47860377358490569</v>
      </c>
      <c r="V128" s="61">
        <v>0.38885584464161987</v>
      </c>
      <c r="W128" s="61">
        <v>0</v>
      </c>
      <c r="X128" s="61">
        <v>0</v>
      </c>
      <c r="Y128" s="61">
        <v>0</v>
      </c>
      <c r="Z128" s="61">
        <v>0</v>
      </c>
      <c r="AA128" s="61">
        <v>0</v>
      </c>
      <c r="AB128" s="61">
        <v>0</v>
      </c>
      <c r="AC128" s="61">
        <v>0</v>
      </c>
      <c r="AD128" s="61">
        <v>0</v>
      </c>
      <c r="AE128" s="61">
        <v>0</v>
      </c>
      <c r="AF128" s="61">
        <v>0</v>
      </c>
      <c r="AG128" s="61">
        <v>0</v>
      </c>
      <c r="AH128" s="61">
        <v>0</v>
      </c>
      <c r="AI128" s="61">
        <v>0</v>
      </c>
      <c r="AJ128" s="61">
        <v>0</v>
      </c>
      <c r="AK128" s="61">
        <v>0</v>
      </c>
      <c r="AL128" s="61">
        <v>0</v>
      </c>
      <c r="AM128" s="61">
        <v>0</v>
      </c>
      <c r="AN128" s="61">
        <v>0</v>
      </c>
      <c r="AO128" s="61">
        <v>0</v>
      </c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</row>
    <row r="129" spans="1:73" s="62" customFormat="1" x14ac:dyDescent="0.35">
      <c r="A129" s="40" t="s">
        <v>250</v>
      </c>
      <c r="B129" s="587" t="s">
        <v>48</v>
      </c>
      <c r="C129" s="876"/>
      <c r="D129" s="58" t="s">
        <v>315</v>
      </c>
      <c r="E129" s="80" t="s">
        <v>320</v>
      </c>
      <c r="F129" s="58"/>
      <c r="G129" s="60" t="str">
        <f t="shared" si="111"/>
        <v>Þús. tonn CO₂-íg. | kt CO₂e</v>
      </c>
      <c r="H129" s="61">
        <v>0</v>
      </c>
      <c r="I129" s="61">
        <v>0</v>
      </c>
      <c r="J129" s="61">
        <v>0</v>
      </c>
      <c r="K129" s="61">
        <v>0</v>
      </c>
      <c r="L129" s="61">
        <v>0</v>
      </c>
      <c r="M129" s="61">
        <v>0</v>
      </c>
      <c r="N129" s="61">
        <v>0</v>
      </c>
      <c r="O129" s="61">
        <v>0</v>
      </c>
      <c r="P129" s="61">
        <v>0</v>
      </c>
      <c r="Q129" s="61">
        <v>0</v>
      </c>
      <c r="R129" s="61">
        <v>0</v>
      </c>
      <c r="S129" s="61">
        <v>0</v>
      </c>
      <c r="T129" s="61">
        <v>0</v>
      </c>
      <c r="U129" s="61">
        <v>0</v>
      </c>
      <c r="V129" s="61">
        <v>0</v>
      </c>
      <c r="W129" s="61">
        <v>0</v>
      </c>
      <c r="X129" s="61">
        <v>0</v>
      </c>
      <c r="Y129" s="61">
        <v>0</v>
      </c>
      <c r="Z129" s="61">
        <v>0</v>
      </c>
      <c r="AA129" s="61">
        <v>0</v>
      </c>
      <c r="AB129" s="61">
        <v>0</v>
      </c>
      <c r="AC129" s="61">
        <v>0</v>
      </c>
      <c r="AD129" s="61">
        <v>0</v>
      </c>
      <c r="AE129" s="61">
        <v>0</v>
      </c>
      <c r="AF129" s="82">
        <v>0.83360000000000001</v>
      </c>
      <c r="AG129" s="82">
        <v>0.34439999999999998</v>
      </c>
      <c r="AH129" s="82">
        <v>0.60743999999999998</v>
      </c>
      <c r="AI129" s="61">
        <v>0</v>
      </c>
      <c r="AJ129" s="61">
        <v>0</v>
      </c>
      <c r="AK129" s="61">
        <v>0</v>
      </c>
      <c r="AL129" s="61">
        <v>0</v>
      </c>
      <c r="AM129" s="61">
        <v>0</v>
      </c>
      <c r="AN129" s="61">
        <v>0</v>
      </c>
      <c r="AO129" s="61">
        <v>0</v>
      </c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</row>
    <row r="130" spans="1:73" s="62" customFormat="1" x14ac:dyDescent="0.35">
      <c r="A130" s="40" t="s">
        <v>59</v>
      </c>
      <c r="B130" s="587" t="s">
        <v>48</v>
      </c>
      <c r="C130" s="876"/>
      <c r="D130" s="58" t="s">
        <v>316</v>
      </c>
      <c r="E130" s="80" t="s">
        <v>321</v>
      </c>
      <c r="F130" s="58"/>
      <c r="G130" s="60" t="str">
        <f t="shared" si="111"/>
        <v>Þús. tonn CO₂-íg. | kt CO₂e</v>
      </c>
      <c r="H130" s="81">
        <v>6.8371637571829638</v>
      </c>
      <c r="I130" s="81">
        <v>6.6904228129190688</v>
      </c>
      <c r="J130" s="81">
        <v>6.8388386467464262</v>
      </c>
      <c r="K130" s="81">
        <v>7.0850882654362266</v>
      </c>
      <c r="L130" s="81">
        <v>7.0022498315998263</v>
      </c>
      <c r="M130" s="81">
        <v>7.5177866464346277</v>
      </c>
      <c r="N130" s="81">
        <v>7.4741643412466257</v>
      </c>
      <c r="O130" s="81">
        <v>7.3570582114085248</v>
      </c>
      <c r="P130" s="81">
        <v>7.4967373312974264</v>
      </c>
      <c r="Q130" s="81">
        <v>7.0464254444469923</v>
      </c>
      <c r="R130" s="81">
        <v>7.4178067334738964</v>
      </c>
      <c r="S130" s="81">
        <v>6.5217662131361305</v>
      </c>
      <c r="T130" s="81">
        <v>6.7594266416228237</v>
      </c>
      <c r="U130" s="81">
        <v>6.427574741879365</v>
      </c>
      <c r="V130" s="81">
        <v>7.2089115438226088</v>
      </c>
      <c r="W130" s="81">
        <v>6.9243765069421919</v>
      </c>
      <c r="X130" s="81">
        <v>7.6909596077876206</v>
      </c>
      <c r="Y130" s="81">
        <v>7.2109724048125727</v>
      </c>
      <c r="Z130" s="81">
        <v>6.4602257146107682</v>
      </c>
      <c r="AA130" s="81">
        <v>4.9920200690714314</v>
      </c>
      <c r="AB130" s="81">
        <v>5.210162810581191</v>
      </c>
      <c r="AC130" s="81">
        <v>5.4068859891839329</v>
      </c>
      <c r="AD130" s="81">
        <v>5.3588512765260026</v>
      </c>
      <c r="AE130" s="81">
        <v>5.3038093607795957</v>
      </c>
      <c r="AF130" s="81">
        <v>5.3716012494485401</v>
      </c>
      <c r="AG130" s="81">
        <v>5.7048726291631837</v>
      </c>
      <c r="AH130" s="81">
        <v>5.7860860971692318</v>
      </c>
      <c r="AI130" s="81">
        <v>5.6110332255971977</v>
      </c>
      <c r="AJ130" s="81">
        <v>6.2398944300571539</v>
      </c>
      <c r="AK130" s="81">
        <v>5.6078105828278622</v>
      </c>
      <c r="AL130" s="81">
        <v>5.737722585430701</v>
      </c>
      <c r="AM130" s="81">
        <v>5.7833677751484789</v>
      </c>
      <c r="AN130" s="81">
        <v>5.8695029100827885</v>
      </c>
      <c r="AO130" s="81">
        <v>5.7459835593930215</v>
      </c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</row>
    <row r="131" spans="1:73" s="62" customFormat="1" x14ac:dyDescent="0.35">
      <c r="A131" s="40" t="s">
        <v>61</v>
      </c>
      <c r="B131" s="587" t="s">
        <v>48</v>
      </c>
      <c r="C131" s="876"/>
      <c r="D131" s="58" t="s">
        <v>317</v>
      </c>
      <c r="E131" s="80" t="s">
        <v>322</v>
      </c>
      <c r="F131" s="58"/>
      <c r="G131" s="60" t="str">
        <f t="shared" si="111"/>
        <v>Þús. tonn CO₂-íg. | kt CO₂e</v>
      </c>
      <c r="H131" s="81">
        <v>6.6053975182669991</v>
      </c>
      <c r="I131" s="81">
        <v>6.265178381396999</v>
      </c>
      <c r="J131" s="81">
        <v>5.7839066949539992</v>
      </c>
      <c r="K131" s="81">
        <v>5.7039417306749991</v>
      </c>
      <c r="L131" s="81">
        <v>5.319691795472</v>
      </c>
      <c r="M131" s="81">
        <v>5.3247947336829995</v>
      </c>
      <c r="N131" s="81">
        <v>5.7058375092599993</v>
      </c>
      <c r="O131" s="81">
        <v>5.7276732867549995</v>
      </c>
      <c r="P131" s="81">
        <v>5.8608430059709997</v>
      </c>
      <c r="Q131" s="81">
        <v>6.015735017331</v>
      </c>
      <c r="R131" s="81">
        <v>5.7997762155690005</v>
      </c>
      <c r="S131" s="81">
        <v>5.5831415448829995</v>
      </c>
      <c r="T131" s="81">
        <v>5.2976272254139998</v>
      </c>
      <c r="U131" s="81">
        <v>5.2618930265659998</v>
      </c>
      <c r="V131" s="81">
        <v>5.0310061770269989</v>
      </c>
      <c r="W131" s="81">
        <v>6.1249500513970005</v>
      </c>
      <c r="X131" s="81">
        <v>6.4598948223980006</v>
      </c>
      <c r="Y131" s="81">
        <v>7.1727802255639999</v>
      </c>
      <c r="Z131" s="81">
        <v>6.8070442299529992</v>
      </c>
      <c r="AA131" s="81">
        <v>6.3877081700029992</v>
      </c>
      <c r="AB131" s="81">
        <v>8.3220078580740005</v>
      </c>
      <c r="AC131" s="81">
        <v>6.7489339968150004</v>
      </c>
      <c r="AD131" s="81">
        <v>9.0421707802439997</v>
      </c>
      <c r="AE131" s="81">
        <v>6.4356402893556668</v>
      </c>
      <c r="AF131" s="81">
        <v>5.3495031659530001</v>
      </c>
      <c r="AG131" s="81">
        <v>4.5678456548525004</v>
      </c>
      <c r="AH131" s="81">
        <v>3.7662132324459998</v>
      </c>
      <c r="AI131" s="81">
        <v>5.0164513413349994</v>
      </c>
      <c r="AJ131" s="81">
        <v>6.7018199787590005</v>
      </c>
      <c r="AK131" s="81">
        <v>4.8833204692230003</v>
      </c>
      <c r="AL131" s="81">
        <v>5.8121132732360001</v>
      </c>
      <c r="AM131" s="81">
        <v>5.0003537974699999</v>
      </c>
      <c r="AN131" s="81">
        <v>4.1728103247589985</v>
      </c>
      <c r="AO131" s="81">
        <v>3.8156973854066671</v>
      </c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</row>
    <row r="132" spans="1:73" s="36" customFormat="1" x14ac:dyDescent="0.4">
      <c r="A132" s="40" t="s">
        <v>43</v>
      </c>
      <c r="B132" s="587" t="s">
        <v>48</v>
      </c>
      <c r="C132" s="875"/>
      <c r="D132" s="46" t="s">
        <v>140</v>
      </c>
      <c r="E132" s="23"/>
      <c r="F132" s="24"/>
      <c r="G132" s="25" t="str">
        <f t="shared" si="111"/>
        <v>Þús. tonn CO₂-íg. | kt CO₂e</v>
      </c>
      <c r="H132" s="26">
        <v>902.29627572202014</v>
      </c>
      <c r="I132" s="26">
        <v>790.62499373567334</v>
      </c>
      <c r="J132" s="26">
        <v>584.63198058025898</v>
      </c>
      <c r="K132" s="26">
        <v>551.26527903643978</v>
      </c>
      <c r="L132" s="26">
        <v>520.50474176472244</v>
      </c>
      <c r="M132" s="26">
        <v>552.64079941511272</v>
      </c>
      <c r="N132" s="26">
        <v>529.72546148905633</v>
      </c>
      <c r="O132" s="26">
        <v>648.61654596889502</v>
      </c>
      <c r="P132" s="26">
        <v>784.80043771201144</v>
      </c>
      <c r="Q132" s="26">
        <v>938.57299578122161</v>
      </c>
      <c r="R132" s="26">
        <v>991.36802649088008</v>
      </c>
      <c r="S132" s="26">
        <v>990.55747120291733</v>
      </c>
      <c r="T132" s="26">
        <v>978.49906012893234</v>
      </c>
      <c r="U132" s="26">
        <v>966.29300112552812</v>
      </c>
      <c r="V132" s="26">
        <v>974.33663166929648</v>
      </c>
      <c r="W132" s="26">
        <v>949.98326702797112</v>
      </c>
      <c r="X132" s="26">
        <v>1393.8791577967909</v>
      </c>
      <c r="Y132" s="26">
        <v>1537.9909607550308</v>
      </c>
      <c r="Z132" s="26">
        <v>2049.4231569942945</v>
      </c>
      <c r="AA132" s="26">
        <v>1865.6414318702191</v>
      </c>
      <c r="AB132" s="26">
        <v>1895.0529925437593</v>
      </c>
      <c r="AC132" s="26">
        <v>1825.3590858578004</v>
      </c>
      <c r="AD132" s="26">
        <v>1893.5974386787841</v>
      </c>
      <c r="AE132" s="26">
        <v>1941.944416862525</v>
      </c>
      <c r="AF132" s="26">
        <v>1916.582341830594</v>
      </c>
      <c r="AG132" s="26">
        <v>1965.1842685132474</v>
      </c>
      <c r="AH132" s="26">
        <v>1947.1998463928871</v>
      </c>
      <c r="AI132" s="26">
        <v>1993.5204775439943</v>
      </c>
      <c r="AJ132" s="26">
        <v>2034.6534605922982</v>
      </c>
      <c r="AK132" s="26">
        <v>1986.6200246875142</v>
      </c>
      <c r="AL132" s="26">
        <v>1958.1733971884757</v>
      </c>
      <c r="AM132" s="26">
        <v>1995.7372192381347</v>
      </c>
      <c r="AN132" s="26">
        <v>2016.1636262827835</v>
      </c>
      <c r="AO132" s="26">
        <v>1945.9962754246219</v>
      </c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</row>
    <row r="133" spans="1:73" s="36" customFormat="1" x14ac:dyDescent="0.4">
      <c r="A133" s="40"/>
      <c r="B133" s="587"/>
      <c r="C133" s="875"/>
      <c r="D133" s="68"/>
      <c r="E133" s="67"/>
      <c r="F133" s="68"/>
      <c r="G133" s="38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</row>
    <row r="134" spans="1:73" s="12" customFormat="1" ht="36" customHeight="1" x14ac:dyDescent="0.4">
      <c r="A134" s="9"/>
      <c r="B134" s="587" t="s">
        <v>48</v>
      </c>
      <c r="C134" s="874"/>
      <c r="D134" s="1205" t="str">
        <f>$D$12</f>
        <v>Framreiknuð losun: Sviðsmynd með núgildandi aðgerðum
Emission Projections: With Existing Measures (WEM) Scenario</v>
      </c>
      <c r="E134" s="1205"/>
      <c r="F134" s="189"/>
      <c r="G134" s="189"/>
      <c r="H134" s="11"/>
      <c r="I134" s="12" t="s">
        <v>48</v>
      </c>
      <c r="J134" s="13"/>
      <c r="K134" s="14"/>
      <c r="L134" s="15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</row>
    <row r="135" spans="1:73" s="32" customFormat="1" x14ac:dyDescent="0.4">
      <c r="A135" s="40" t="s">
        <v>58</v>
      </c>
      <c r="B135" s="13" t="str">
        <f>A135&amp;" WEM"</f>
        <v>2.C.3 Aluminium productionkt CO2-eq WEM</v>
      </c>
      <c r="C135" s="876" t="s">
        <v>48</v>
      </c>
      <c r="D135" s="18" t="s">
        <v>15</v>
      </c>
      <c r="E135" s="17" t="s">
        <v>160</v>
      </c>
      <c r="F135" s="18"/>
      <c r="G135" s="19" t="str">
        <f t="shared" ref="G135:G144" si="114">$G$5</f>
        <v>Þús. tonn CO₂-íg. | kt CO₂e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649">
        <f>AO123</f>
        <v>1402.6496416686878</v>
      </c>
      <c r="AP135" s="78">
        <v>1377.4793564608008</v>
      </c>
      <c r="AQ135" s="78">
        <v>1394.8783001218731</v>
      </c>
      <c r="AR135" s="78">
        <v>1409.43658526847</v>
      </c>
      <c r="AS135" s="78">
        <v>1416.9733435902695</v>
      </c>
      <c r="AT135" s="78">
        <v>1423.7231203717954</v>
      </c>
      <c r="AU135" s="78">
        <v>1423.396023239645</v>
      </c>
      <c r="AV135" s="78">
        <v>1423.396023239645</v>
      </c>
      <c r="AW135" s="78">
        <v>1423.396023239645</v>
      </c>
      <c r="AX135" s="78">
        <v>1424.2805786697429</v>
      </c>
      <c r="AY135" s="78">
        <v>1423.396023239645</v>
      </c>
      <c r="AZ135" s="78">
        <v>1423.396023239645</v>
      </c>
      <c r="BA135" s="78">
        <v>1423.396023239645</v>
      </c>
      <c r="BB135" s="78">
        <v>1424.2805786697429</v>
      </c>
      <c r="BC135" s="78">
        <v>1423.396023239645</v>
      </c>
      <c r="BD135" s="78">
        <v>1423.396023239645</v>
      </c>
      <c r="BE135" s="78">
        <v>1423.396023239645</v>
      </c>
      <c r="BF135" s="78">
        <v>1424.2805786697429</v>
      </c>
      <c r="BG135" s="78">
        <v>1423.396023239645</v>
      </c>
      <c r="BH135" s="78">
        <v>1423.396023239645</v>
      </c>
      <c r="BI135" s="78">
        <v>1423.396023239645</v>
      </c>
      <c r="BJ135" s="78">
        <v>1424.2805786697429</v>
      </c>
      <c r="BK135" s="78">
        <v>1423.396023239645</v>
      </c>
      <c r="BL135" s="78">
        <v>1423.396023239645</v>
      </c>
      <c r="BM135" s="78">
        <v>1423.396023239645</v>
      </c>
      <c r="BN135" s="78">
        <v>1424.2805786697429</v>
      </c>
      <c r="BO135" s="78">
        <v>1423.396023239645</v>
      </c>
      <c r="BP135" s="78">
        <v>1423.396023239645</v>
      </c>
      <c r="BQ135" s="78">
        <v>1423.396023239645</v>
      </c>
      <c r="BR135" s="78">
        <v>1424.2805786697429</v>
      </c>
      <c r="BS135" s="78">
        <v>1423.396023239645</v>
      </c>
      <c r="BT135" s="78">
        <v>1423.396023239645</v>
      </c>
      <c r="BU135" s="78">
        <v>1423.396023239645</v>
      </c>
    </row>
    <row r="136" spans="1:73" s="32" customFormat="1" x14ac:dyDescent="0.4">
      <c r="A136" s="40" t="s">
        <v>249</v>
      </c>
      <c r="B136" s="13" t="str">
        <f t="shared" ref="B136:B144" si="115">A136&amp;" WEM"</f>
        <v>2.C.2 Ferroalloys productionkt CO2-eq WEM</v>
      </c>
      <c r="C136" s="876" t="s">
        <v>48</v>
      </c>
      <c r="D136" s="18" t="s">
        <v>39</v>
      </c>
      <c r="E136" s="17" t="s">
        <v>161</v>
      </c>
      <c r="F136" s="18"/>
      <c r="G136" s="19" t="str">
        <f t="shared" si="114"/>
        <v>Þús. tonn CO₂-íg. | kt CO₂e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649">
        <f>AO124</f>
        <v>408.20430474231654</v>
      </c>
      <c r="AP136" s="78">
        <v>459.98352886399567</v>
      </c>
      <c r="AQ136" s="78">
        <v>454.98352886399567</v>
      </c>
      <c r="AR136" s="78">
        <v>449.98352886399567</v>
      </c>
      <c r="AS136" s="78">
        <v>444.98352886399567</v>
      </c>
      <c r="AT136" s="78">
        <v>439.98352886399567</v>
      </c>
      <c r="AU136" s="78">
        <v>439.98352886399567</v>
      </c>
      <c r="AV136" s="78">
        <v>439.98352886399567</v>
      </c>
      <c r="AW136" s="78">
        <v>439.98352886399567</v>
      </c>
      <c r="AX136" s="78">
        <v>439.98352886399567</v>
      </c>
      <c r="AY136" s="78">
        <v>439.98352886399567</v>
      </c>
      <c r="AZ136" s="78">
        <v>439.98352886399567</v>
      </c>
      <c r="BA136" s="78">
        <v>439.98352886399567</v>
      </c>
      <c r="BB136" s="78">
        <v>439.98352886399567</v>
      </c>
      <c r="BC136" s="78">
        <v>439.98352886399567</v>
      </c>
      <c r="BD136" s="78">
        <v>439.98352886399567</v>
      </c>
      <c r="BE136" s="78">
        <v>439.98352886399567</v>
      </c>
      <c r="BF136" s="78">
        <v>439.98352886399567</v>
      </c>
      <c r="BG136" s="78">
        <v>439.98352886399567</v>
      </c>
      <c r="BH136" s="78">
        <v>439.98352886399567</v>
      </c>
      <c r="BI136" s="78">
        <v>439.98352886399567</v>
      </c>
      <c r="BJ136" s="78">
        <v>439.98352886399567</v>
      </c>
      <c r="BK136" s="78">
        <v>439.98352886399567</v>
      </c>
      <c r="BL136" s="78">
        <v>439.98352886399567</v>
      </c>
      <c r="BM136" s="78">
        <v>439.98352886399567</v>
      </c>
      <c r="BN136" s="78">
        <v>439.98352886399567</v>
      </c>
      <c r="BO136" s="78">
        <v>439.98352886399567</v>
      </c>
      <c r="BP136" s="78">
        <v>439.98352886399567</v>
      </c>
      <c r="BQ136" s="78">
        <v>439.98352886399567</v>
      </c>
      <c r="BR136" s="78">
        <v>439.98352886399567</v>
      </c>
      <c r="BS136" s="78">
        <v>439.98352886399567</v>
      </c>
      <c r="BT136" s="78">
        <v>439.98352886399567</v>
      </c>
      <c r="BU136" s="78">
        <v>439.98352886399567</v>
      </c>
    </row>
    <row r="137" spans="1:73" s="32" customFormat="1" x14ac:dyDescent="0.4">
      <c r="A137" s="40" t="s">
        <v>60</v>
      </c>
      <c r="B137" s="13" t="str">
        <f t="shared" si="115"/>
        <v>2.F Product uses as substitutes for ODSkt CO2-eq WEM</v>
      </c>
      <c r="C137" s="876" t="s">
        <v>48</v>
      </c>
      <c r="D137" s="18" t="s">
        <v>16</v>
      </c>
      <c r="E137" s="17" t="s">
        <v>142</v>
      </c>
      <c r="F137" s="18"/>
      <c r="G137" s="19" t="str">
        <f t="shared" si="114"/>
        <v>Þús. tonn CO₂-íg. | kt CO₂e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649">
        <f>AO125</f>
        <v>124.61138001256812</v>
      </c>
      <c r="AP137" s="78">
        <v>107.06707464612369</v>
      </c>
      <c r="AQ137" s="78">
        <v>105.42755037857987</v>
      </c>
      <c r="AR137" s="78">
        <v>83.5770944670723</v>
      </c>
      <c r="AS137" s="78">
        <v>89.218898947233555</v>
      </c>
      <c r="AT137" s="78">
        <v>43.26911376597527</v>
      </c>
      <c r="AU137" s="78">
        <v>28.594353825828239</v>
      </c>
      <c r="AV137" s="78">
        <v>35.17224402572942</v>
      </c>
      <c r="AW137" s="78">
        <v>17.303589844401653</v>
      </c>
      <c r="AX137" s="78">
        <v>18.171670843069943</v>
      </c>
      <c r="AY137" s="78">
        <v>24.941369829078202</v>
      </c>
      <c r="AZ137" s="78">
        <v>14.551661015882974</v>
      </c>
      <c r="BA137" s="78">
        <v>9.3044311475083443</v>
      </c>
      <c r="BB137" s="78">
        <v>10.158437877268467</v>
      </c>
      <c r="BC137" s="78">
        <v>10.564321379010071</v>
      </c>
      <c r="BD137" s="78">
        <v>10.607255083028505</v>
      </c>
      <c r="BE137" s="78">
        <v>10.981816836351726</v>
      </c>
      <c r="BF137" s="78">
        <v>11.265099377180576</v>
      </c>
      <c r="BG137" s="78">
        <v>11.86336032823008</v>
      </c>
      <c r="BH137" s="78">
        <v>11.916511219523729</v>
      </c>
      <c r="BI137" s="78">
        <v>11.962843485434734</v>
      </c>
      <c r="BJ137" s="78">
        <v>12.030448041137852</v>
      </c>
      <c r="BK137" s="78">
        <v>12.061441720403428</v>
      </c>
      <c r="BL137" s="78">
        <v>12.20465301865025</v>
      </c>
      <c r="BM137" s="78">
        <v>12.512372665706694</v>
      </c>
      <c r="BN137" s="78">
        <v>12.223367544979656</v>
      </c>
      <c r="BO137" s="78">
        <v>12.081234069351128</v>
      </c>
      <c r="BP137" s="78">
        <v>12.071984759328824</v>
      </c>
      <c r="BQ137" s="78">
        <v>11.878231956329175</v>
      </c>
      <c r="BR137" s="78">
        <v>11.716352035472264</v>
      </c>
      <c r="BS137" s="78">
        <v>11.609963690918256</v>
      </c>
      <c r="BT137" s="78">
        <v>11.567060418759562</v>
      </c>
      <c r="BU137" s="78">
        <v>11.571058173593762</v>
      </c>
    </row>
    <row r="138" spans="1:73" s="79" customFormat="1" x14ac:dyDescent="0.4">
      <c r="A138" s="40" t="s">
        <v>102</v>
      </c>
      <c r="B138" s="13" t="str">
        <f t="shared" si="115"/>
        <v>2 IPPU OTHER kt CO2e WEM</v>
      </c>
      <c r="C138" s="876" t="s">
        <v>48</v>
      </c>
      <c r="D138" s="18" t="s">
        <v>24</v>
      </c>
      <c r="E138" s="17" t="s">
        <v>196</v>
      </c>
      <c r="F138" s="18"/>
      <c r="G138" s="19" t="str">
        <f t="shared" si="114"/>
        <v>Þús. tonn CO₂-íg. | kt CO₂e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649">
        <f>AO126</f>
        <v>10.530949001049688</v>
      </c>
      <c r="AP138" s="78">
        <f t="shared" ref="AP138" si="116">SUM(AP139:AP143)</f>
        <v>10.722095803552524</v>
      </c>
      <c r="AQ138" s="78">
        <f t="shared" ref="AQ138:BU138" si="117">SUM(AQ139:AQ143)</f>
        <v>11.161354812811052</v>
      </c>
      <c r="AR138" s="78">
        <f t="shared" si="117"/>
        <v>11.154712160028147</v>
      </c>
      <c r="AS138" s="78">
        <f t="shared" si="117"/>
        <v>11.138754781004911</v>
      </c>
      <c r="AT138" s="78">
        <f t="shared" si="117"/>
        <v>11.114087253800671</v>
      </c>
      <c r="AU138" s="78">
        <f t="shared" si="117"/>
        <v>11.081125528704835</v>
      </c>
      <c r="AV138" s="78">
        <f t="shared" si="117"/>
        <v>11.039211689803743</v>
      </c>
      <c r="AW138" s="78">
        <f t="shared" si="117"/>
        <v>10.984238820664382</v>
      </c>
      <c r="AX138" s="78">
        <f t="shared" si="117"/>
        <v>10.923075239612466</v>
      </c>
      <c r="AY138" s="78">
        <f t="shared" si="117"/>
        <v>10.85552584167632</v>
      </c>
      <c r="AZ138" s="78">
        <f t="shared" si="117"/>
        <v>10.782380742220354</v>
      </c>
      <c r="BA138" s="78">
        <f t="shared" si="117"/>
        <v>10.691001127716058</v>
      </c>
      <c r="BB138" s="78">
        <f t="shared" si="117"/>
        <v>10.598132346339908</v>
      </c>
      <c r="BC138" s="78">
        <f t="shared" si="117"/>
        <v>10.504649221535942</v>
      </c>
      <c r="BD138" s="78">
        <f t="shared" si="117"/>
        <v>10.413167365294555</v>
      </c>
      <c r="BE138" s="78">
        <f t="shared" si="117"/>
        <v>10.354606065518986</v>
      </c>
      <c r="BF138" s="78">
        <f t="shared" si="117"/>
        <v>10.348618874877822</v>
      </c>
      <c r="BG138" s="78">
        <f t="shared" si="117"/>
        <v>10.342826891247551</v>
      </c>
      <c r="BH138" s="78">
        <f t="shared" si="117"/>
        <v>10.337252568846713</v>
      </c>
      <c r="BI138" s="78">
        <f t="shared" si="117"/>
        <v>10.331858750521082</v>
      </c>
      <c r="BJ138" s="78">
        <f t="shared" si="117"/>
        <v>10.326655654322703</v>
      </c>
      <c r="BK138" s="78">
        <f t="shared" si="117"/>
        <v>10.321650075372386</v>
      </c>
      <c r="BL138" s="78">
        <f t="shared" si="117"/>
        <v>10.316861592257602</v>
      </c>
      <c r="BM138" s="78">
        <f t="shared" si="117"/>
        <v>10.312298786935525</v>
      </c>
      <c r="BN138" s="78">
        <f t="shared" si="117"/>
        <v>10.307941949000808</v>
      </c>
      <c r="BO138" s="78">
        <f t="shared" si="117"/>
        <v>10.303784138764961</v>
      </c>
      <c r="BP138" s="78">
        <f t="shared" si="117"/>
        <v>10.299852797490932</v>
      </c>
      <c r="BQ138" s="78">
        <f t="shared" si="117"/>
        <v>10.296148142454292</v>
      </c>
      <c r="BR138" s="78">
        <f t="shared" si="117"/>
        <v>10.292677745946694</v>
      </c>
      <c r="BS138" s="78">
        <f t="shared" si="117"/>
        <v>10.289440320643472</v>
      </c>
      <c r="BT138" s="78">
        <f t="shared" si="117"/>
        <v>10.286436523003108</v>
      </c>
      <c r="BU138" s="78">
        <f t="shared" si="117"/>
        <v>10.283665707438521</v>
      </c>
    </row>
    <row r="139" spans="1:73" s="62" customFormat="1" x14ac:dyDescent="0.35">
      <c r="A139" s="40" t="s">
        <v>56</v>
      </c>
      <c r="B139" s="13" t="str">
        <f t="shared" si="115"/>
        <v>2.A Mineral Industrykt CO2-eq WEM</v>
      </c>
      <c r="C139" s="876" t="s">
        <v>48</v>
      </c>
      <c r="D139" s="58" t="s">
        <v>255</v>
      </c>
      <c r="E139" s="80" t="s">
        <v>209</v>
      </c>
      <c r="F139" s="58"/>
      <c r="G139" s="60" t="str">
        <f t="shared" si="114"/>
        <v>Þús. tonn CO₂-íg. | kt CO₂e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649">
        <f>AO127</f>
        <v>0.96926805625000012</v>
      </c>
      <c r="AP139" s="198">
        <v>0.89930233461681208</v>
      </c>
      <c r="AQ139" s="198">
        <v>0.89930233461681208</v>
      </c>
      <c r="AR139" s="198">
        <v>0.89930233461681208</v>
      </c>
      <c r="AS139" s="198">
        <v>0.89930233461681208</v>
      </c>
      <c r="AT139" s="198">
        <v>0.89930233461681208</v>
      </c>
      <c r="AU139" s="198">
        <v>0.89930233461681208</v>
      </c>
      <c r="AV139" s="198">
        <v>0.89930233461681208</v>
      </c>
      <c r="AW139" s="198">
        <v>0.89930233461681208</v>
      </c>
      <c r="AX139" s="198">
        <v>0.89930233461681208</v>
      </c>
      <c r="AY139" s="198">
        <v>0.89930233461681208</v>
      </c>
      <c r="AZ139" s="198">
        <v>0.89930233461681208</v>
      </c>
      <c r="BA139" s="198">
        <v>0.89930233461681208</v>
      </c>
      <c r="BB139" s="198">
        <v>0.89930233461681208</v>
      </c>
      <c r="BC139" s="198">
        <v>0.89930233461681208</v>
      </c>
      <c r="BD139" s="198">
        <v>0.89930233461681208</v>
      </c>
      <c r="BE139" s="198">
        <v>0.89930233461681208</v>
      </c>
      <c r="BF139" s="198">
        <v>0.89930233461681208</v>
      </c>
      <c r="BG139" s="198">
        <v>0.89930233461681208</v>
      </c>
      <c r="BH139" s="198">
        <v>0.89930233461681208</v>
      </c>
      <c r="BI139" s="198">
        <v>0.89930233461681208</v>
      </c>
      <c r="BJ139" s="198">
        <v>0.89930233461681208</v>
      </c>
      <c r="BK139" s="198">
        <v>0.89930233461681208</v>
      </c>
      <c r="BL139" s="198">
        <v>0.89930233461681208</v>
      </c>
      <c r="BM139" s="198">
        <v>0.89930233461681208</v>
      </c>
      <c r="BN139" s="198">
        <v>0.89930233461681208</v>
      </c>
      <c r="BO139" s="198">
        <v>0.89930233461681208</v>
      </c>
      <c r="BP139" s="198">
        <v>0.89930233461681208</v>
      </c>
      <c r="BQ139" s="198">
        <v>0.89930233461681208</v>
      </c>
      <c r="BR139" s="198">
        <v>0.89930233461681208</v>
      </c>
      <c r="BS139" s="198">
        <v>0.89930233461681208</v>
      </c>
      <c r="BT139" s="198">
        <v>0.89930233461681208</v>
      </c>
      <c r="BU139" s="198">
        <v>0.89930233461681208</v>
      </c>
    </row>
    <row r="140" spans="1:73" s="62" customFormat="1" x14ac:dyDescent="0.35">
      <c r="A140" s="40" t="s">
        <v>57</v>
      </c>
      <c r="B140" s="13" t="str">
        <f t="shared" si="115"/>
        <v>2.B Chemical Industrykt CO2-eq WEM</v>
      </c>
      <c r="C140" s="876" t="s">
        <v>48</v>
      </c>
      <c r="D140" s="58" t="s">
        <v>256</v>
      </c>
      <c r="E140" s="80" t="s">
        <v>210</v>
      </c>
      <c r="F140" s="58"/>
      <c r="G140" s="60" t="str">
        <f t="shared" si="114"/>
        <v>Þús. tonn CO₂-íg. | kt CO₂e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649"/>
      <c r="AP140" s="194">
        <v>0</v>
      </c>
      <c r="AQ140" s="194">
        <v>0</v>
      </c>
      <c r="AR140" s="194">
        <v>0</v>
      </c>
      <c r="AS140" s="194">
        <v>0</v>
      </c>
      <c r="AT140" s="194">
        <v>0</v>
      </c>
      <c r="AU140" s="194">
        <v>0</v>
      </c>
      <c r="AV140" s="194">
        <v>0</v>
      </c>
      <c r="AW140" s="194">
        <v>0</v>
      </c>
      <c r="AX140" s="194">
        <v>0</v>
      </c>
      <c r="AY140" s="194">
        <v>0</v>
      </c>
      <c r="AZ140" s="194">
        <v>0</v>
      </c>
      <c r="BA140" s="194">
        <v>0</v>
      </c>
      <c r="BB140" s="194">
        <v>0</v>
      </c>
      <c r="BC140" s="194">
        <v>0</v>
      </c>
      <c r="BD140" s="194">
        <v>0</v>
      </c>
      <c r="BE140" s="194">
        <v>0</v>
      </c>
      <c r="BF140" s="194">
        <v>0</v>
      </c>
      <c r="BG140" s="194">
        <v>0</v>
      </c>
      <c r="BH140" s="194">
        <v>0</v>
      </c>
      <c r="BI140" s="194">
        <v>0</v>
      </c>
      <c r="BJ140" s="194">
        <v>0</v>
      </c>
      <c r="BK140" s="194">
        <v>0</v>
      </c>
      <c r="BL140" s="194">
        <v>0</v>
      </c>
      <c r="BM140" s="194">
        <v>0</v>
      </c>
      <c r="BN140" s="194">
        <v>0</v>
      </c>
      <c r="BO140" s="194">
        <v>0</v>
      </c>
      <c r="BP140" s="194">
        <v>0</v>
      </c>
      <c r="BQ140" s="194">
        <v>0</v>
      </c>
      <c r="BR140" s="194">
        <v>0</v>
      </c>
      <c r="BS140" s="194">
        <v>0</v>
      </c>
      <c r="BT140" s="194">
        <v>0</v>
      </c>
      <c r="BU140" s="194">
        <v>0</v>
      </c>
    </row>
    <row r="141" spans="1:73" s="62" customFormat="1" x14ac:dyDescent="0.35">
      <c r="A141" s="40" t="s">
        <v>250</v>
      </c>
      <c r="B141" s="13" t="str">
        <f t="shared" si="115"/>
        <v>2.C.1 Iron and Steel productionkt CO2-eq WEM</v>
      </c>
      <c r="C141" s="876" t="s">
        <v>48</v>
      </c>
      <c r="D141" s="58" t="s">
        <v>257</v>
      </c>
      <c r="E141" s="80" t="s">
        <v>263</v>
      </c>
      <c r="F141" s="58"/>
      <c r="G141" s="60" t="str">
        <f t="shared" si="114"/>
        <v>Þús. tonn CO₂-íg. | kt CO₂e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649"/>
      <c r="AP141" s="194">
        <v>0</v>
      </c>
      <c r="AQ141" s="194">
        <v>0</v>
      </c>
      <c r="AR141" s="194">
        <v>0</v>
      </c>
      <c r="AS141" s="194">
        <v>0</v>
      </c>
      <c r="AT141" s="194">
        <v>0</v>
      </c>
      <c r="AU141" s="194">
        <v>0</v>
      </c>
      <c r="AV141" s="194">
        <v>0</v>
      </c>
      <c r="AW141" s="194">
        <v>0</v>
      </c>
      <c r="AX141" s="194">
        <v>0</v>
      </c>
      <c r="AY141" s="194">
        <v>0</v>
      </c>
      <c r="AZ141" s="194">
        <v>0</v>
      </c>
      <c r="BA141" s="194">
        <v>0</v>
      </c>
      <c r="BB141" s="194">
        <v>0</v>
      </c>
      <c r="BC141" s="194">
        <v>0</v>
      </c>
      <c r="BD141" s="194">
        <v>0</v>
      </c>
      <c r="BE141" s="194">
        <v>0</v>
      </c>
      <c r="BF141" s="194">
        <v>0</v>
      </c>
      <c r="BG141" s="194">
        <v>0</v>
      </c>
      <c r="BH141" s="194">
        <v>0</v>
      </c>
      <c r="BI141" s="194">
        <v>0</v>
      </c>
      <c r="BJ141" s="194">
        <v>0</v>
      </c>
      <c r="BK141" s="194">
        <v>0</v>
      </c>
      <c r="BL141" s="194">
        <v>0</v>
      </c>
      <c r="BM141" s="194">
        <v>0</v>
      </c>
      <c r="BN141" s="194">
        <v>0</v>
      </c>
      <c r="BO141" s="194">
        <v>0</v>
      </c>
      <c r="BP141" s="194">
        <v>0</v>
      </c>
      <c r="BQ141" s="194">
        <v>0</v>
      </c>
      <c r="BR141" s="194">
        <v>0</v>
      </c>
      <c r="BS141" s="194">
        <v>0</v>
      </c>
      <c r="BT141" s="194">
        <v>0</v>
      </c>
      <c r="BU141" s="194">
        <v>0</v>
      </c>
    </row>
    <row r="142" spans="1:73" s="62" customFormat="1" x14ac:dyDescent="0.35">
      <c r="A142" s="40" t="s">
        <v>59</v>
      </c>
      <c r="B142" s="13" t="str">
        <f t="shared" si="115"/>
        <v>2.D non-energy products from fuels and solvent usekt CO2-eq WEM</v>
      </c>
      <c r="C142" s="876" t="s">
        <v>48</v>
      </c>
      <c r="D142" s="58" t="s">
        <v>258</v>
      </c>
      <c r="E142" s="80" t="s">
        <v>211</v>
      </c>
      <c r="F142" s="58"/>
      <c r="G142" s="60" t="str">
        <f t="shared" si="114"/>
        <v>Þús. tonn CO₂-íg. | kt CO₂e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649">
        <f>AO130</f>
        <v>5.7459835593930215</v>
      </c>
      <c r="AP142" s="197">
        <v>5.6878652478765623</v>
      </c>
      <c r="AQ142" s="197">
        <v>5.6739665369622578</v>
      </c>
      <c r="AR142" s="197">
        <v>5.6593637663692693</v>
      </c>
      <c r="AS142" s="197">
        <v>5.6355230351538612</v>
      </c>
      <c r="AT142" s="197">
        <v>5.6029742456918186</v>
      </c>
      <c r="AU142" s="197">
        <v>5.5620113333990506</v>
      </c>
      <c r="AV142" s="197">
        <v>5.5118605938741725</v>
      </c>
      <c r="AW142" s="197">
        <v>5.4486047415829546</v>
      </c>
      <c r="AX142" s="197">
        <v>5.3791169346720249</v>
      </c>
      <c r="AY142" s="197">
        <v>5.3032270437382536</v>
      </c>
      <c r="AZ142" s="197">
        <v>5.2217501827750343</v>
      </c>
      <c r="BA142" s="197">
        <v>5.1220506982571914</v>
      </c>
      <c r="BB142" s="197">
        <v>5.0208814955531196</v>
      </c>
      <c r="BC142" s="197">
        <v>4.9191477178011063</v>
      </c>
      <c r="BD142" s="197">
        <v>4.8190543933692735</v>
      </c>
      <c r="BE142" s="197">
        <v>4.751078730851539</v>
      </c>
      <c r="BF142" s="197">
        <v>4.7357384865573966</v>
      </c>
      <c r="BG142" s="197">
        <v>4.7206773176652339</v>
      </c>
      <c r="BH142" s="197">
        <v>4.7059000402296327</v>
      </c>
      <c r="BI142" s="197">
        <v>4.691399986759393</v>
      </c>
      <c r="BJ142" s="197">
        <v>4.6771794180827477</v>
      </c>
      <c r="BK142" s="197">
        <v>4.6632398274884626</v>
      </c>
      <c r="BL142" s="197">
        <v>4.6495850303938031</v>
      </c>
      <c r="BM142" s="197">
        <v>4.6362166240081262</v>
      </c>
      <c r="BN142" s="197">
        <v>4.6231306843507411</v>
      </c>
      <c r="BO142" s="197">
        <v>4.610325599068867</v>
      </c>
      <c r="BP142" s="197">
        <v>4.5978061883983585</v>
      </c>
      <c r="BQ142" s="197">
        <v>4.5855719474375132</v>
      </c>
      <c r="BR142" s="197">
        <v>4.5736236418486929</v>
      </c>
      <c r="BS142" s="197">
        <v>4.5619602114085467</v>
      </c>
      <c r="BT142" s="197">
        <v>4.5505808290735867</v>
      </c>
      <c r="BU142" s="197">
        <v>4.5394842792999883</v>
      </c>
    </row>
    <row r="143" spans="1:73" s="62" customFormat="1" x14ac:dyDescent="0.35">
      <c r="A143" s="40" t="s">
        <v>61</v>
      </c>
      <c r="B143" s="13" t="str">
        <f t="shared" si="115"/>
        <v>2.G Other product manufacture and usekt CO2-eq WEM</v>
      </c>
      <c r="C143" s="876" t="s">
        <v>48</v>
      </c>
      <c r="D143" s="58" t="s">
        <v>259</v>
      </c>
      <c r="E143" s="80" t="s">
        <v>212</v>
      </c>
      <c r="F143" s="58"/>
      <c r="G143" s="60" t="str">
        <f t="shared" si="114"/>
        <v>Þús. tonn CO₂-íg. | kt CO₂e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649">
        <f>AO131</f>
        <v>3.8156973854066671</v>
      </c>
      <c r="AP143" s="197">
        <v>4.1349282210591491</v>
      </c>
      <c r="AQ143" s="197">
        <v>4.5880859412319808</v>
      </c>
      <c r="AR143" s="197">
        <v>4.5960460590420666</v>
      </c>
      <c r="AS143" s="197">
        <v>4.6039294112342377</v>
      </c>
      <c r="AT143" s="197">
        <v>4.6118106734920401</v>
      </c>
      <c r="AU143" s="197">
        <v>4.6198118606889711</v>
      </c>
      <c r="AV143" s="197">
        <v>4.6280487613127574</v>
      </c>
      <c r="AW143" s="197">
        <v>4.6363317444646155</v>
      </c>
      <c r="AX143" s="197">
        <v>4.6446559703236296</v>
      </c>
      <c r="AY143" s="197">
        <v>4.6529964633212542</v>
      </c>
      <c r="AZ143" s="197">
        <v>4.6613282248285079</v>
      </c>
      <c r="BA143" s="197">
        <v>4.6696480948420547</v>
      </c>
      <c r="BB143" s="197">
        <v>4.6779485161699759</v>
      </c>
      <c r="BC143" s="197">
        <v>4.6861991691180229</v>
      </c>
      <c r="BD143" s="197">
        <v>4.6948106373084695</v>
      </c>
      <c r="BE143" s="197">
        <v>4.7042250000506343</v>
      </c>
      <c r="BF143" s="197">
        <v>4.7135780537036123</v>
      </c>
      <c r="BG143" s="197">
        <v>4.7228472389655058</v>
      </c>
      <c r="BH143" s="197">
        <v>4.7320501940002684</v>
      </c>
      <c r="BI143" s="197">
        <v>4.741156429144878</v>
      </c>
      <c r="BJ143" s="197">
        <v>4.7501739016231443</v>
      </c>
      <c r="BK143" s="197">
        <v>4.7591079132671119</v>
      </c>
      <c r="BL143" s="197">
        <v>4.7679742272469872</v>
      </c>
      <c r="BM143" s="197">
        <v>4.7767798283105858</v>
      </c>
      <c r="BN143" s="197">
        <v>4.7855089300332549</v>
      </c>
      <c r="BO143" s="197">
        <v>4.7941562050792808</v>
      </c>
      <c r="BP143" s="197">
        <v>4.8027442744757618</v>
      </c>
      <c r="BQ143" s="197">
        <v>4.8112738603999681</v>
      </c>
      <c r="BR143" s="197">
        <v>4.81975176948119</v>
      </c>
      <c r="BS143" s="197">
        <v>4.8281777746181129</v>
      </c>
      <c r="BT143" s="197">
        <v>4.8365533593127097</v>
      </c>
      <c r="BU143" s="197">
        <v>4.8448790935217207</v>
      </c>
    </row>
    <row r="144" spans="1:73" s="36" customFormat="1" x14ac:dyDescent="0.4">
      <c r="A144" s="697" t="s">
        <v>43</v>
      </c>
      <c r="B144" s="698" t="str">
        <f t="shared" si="115"/>
        <v>2. Industrial processes and product usekt CO2-eq WEM</v>
      </c>
      <c r="C144" s="875" t="s">
        <v>48</v>
      </c>
      <c r="D144" s="46" t="s">
        <v>140</v>
      </c>
      <c r="E144" s="23"/>
      <c r="F144" s="24"/>
      <c r="G144" s="25" t="str">
        <f t="shared" si="114"/>
        <v>Þús. tonn CO₂-íg. | kt CO₂e</v>
      </c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649">
        <f>AO132</f>
        <v>1945.9962754246219</v>
      </c>
      <c r="AP144" s="191">
        <v>1955.2520557744726</v>
      </c>
      <c r="AQ144" s="191">
        <v>1966.4507341772596</v>
      </c>
      <c r="AR144" s="191">
        <v>1954.1519207595661</v>
      </c>
      <c r="AS144" s="191">
        <v>1962.3145261825036</v>
      </c>
      <c r="AT144" s="191">
        <v>1918.0898502555669</v>
      </c>
      <c r="AU144" s="191">
        <v>1903.0550314581737</v>
      </c>
      <c r="AV144" s="191">
        <v>1909.5910078191739</v>
      </c>
      <c r="AW144" s="191">
        <v>1891.6673807687066</v>
      </c>
      <c r="AX144" s="191">
        <v>1893.3588536164209</v>
      </c>
      <c r="AY144" s="191">
        <v>1899.176447774395</v>
      </c>
      <c r="AZ144" s="191">
        <v>1888.7135938617439</v>
      </c>
      <c r="BA144" s="191">
        <v>1883.3749843788651</v>
      </c>
      <c r="BB144" s="191">
        <v>1885.0206777573467</v>
      </c>
      <c r="BC144" s="191">
        <v>1884.4485227041866</v>
      </c>
      <c r="BD144" s="191">
        <v>1884.3999745519636</v>
      </c>
      <c r="BE144" s="191">
        <v>1884.7159750055114</v>
      </c>
      <c r="BF144" s="191">
        <v>1885.8778257857971</v>
      </c>
      <c r="BG144" s="191">
        <v>1885.5857393231181</v>
      </c>
      <c r="BH144" s="191">
        <v>1885.6333158920111</v>
      </c>
      <c r="BI144" s="191">
        <v>1885.6742543395962</v>
      </c>
      <c r="BJ144" s="191">
        <v>1886.6212112291989</v>
      </c>
      <c r="BK144" s="191">
        <v>1885.7626438994166</v>
      </c>
      <c r="BL144" s="191">
        <v>1885.9010667145485</v>
      </c>
      <c r="BM144" s="191">
        <v>1886.2042235562826</v>
      </c>
      <c r="BN144" s="191">
        <v>1886.7954170277192</v>
      </c>
      <c r="BO144" s="191">
        <v>1885.7645703117569</v>
      </c>
      <c r="BP144" s="191">
        <v>1885.7513896604605</v>
      </c>
      <c r="BQ144" s="191">
        <v>1885.5539322024242</v>
      </c>
      <c r="BR144" s="191">
        <v>1886.2731373151573</v>
      </c>
      <c r="BS144" s="191">
        <v>1885.2789561152024</v>
      </c>
      <c r="BT144" s="191">
        <v>1885.2330490454035</v>
      </c>
      <c r="BU144" s="191">
        <v>1885.2342759846729</v>
      </c>
    </row>
    <row r="146" spans="1:73" s="12" customFormat="1" x14ac:dyDescent="0.4">
      <c r="A146" s="9"/>
      <c r="B146" s="587" t="s">
        <v>48</v>
      </c>
      <c r="C146" s="874"/>
      <c r="D146" s="1205" t="s">
        <v>477</v>
      </c>
      <c r="E146" s="1205"/>
      <c r="F146" s="1205"/>
      <c r="G146" s="1205"/>
      <c r="H146" s="11"/>
      <c r="I146" s="12" t="s">
        <v>48</v>
      </c>
      <c r="J146" s="13"/>
      <c r="K146" s="14"/>
      <c r="L146" s="15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</row>
    <row r="147" spans="1:73" s="36" customFormat="1" x14ac:dyDescent="0.4">
      <c r="A147" s="40"/>
      <c r="B147" s="587"/>
      <c r="C147" s="875"/>
      <c r="D147" s="68"/>
      <c r="E147" s="67"/>
      <c r="F147" s="68"/>
      <c r="G147" s="38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</row>
    <row r="148" spans="1:73" s="36" customFormat="1" x14ac:dyDescent="0.4">
      <c r="A148" s="40"/>
      <c r="B148" s="587"/>
      <c r="C148" s="875"/>
      <c r="D148" s="68"/>
      <c r="E148" s="67"/>
      <c r="F148" s="68"/>
      <c r="G148" s="38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</row>
    <row r="149" spans="1:73" s="36" customFormat="1" x14ac:dyDescent="0.4">
      <c r="A149" s="40"/>
      <c r="B149" s="587"/>
      <c r="C149" s="875"/>
      <c r="D149" s="68"/>
      <c r="E149" s="67"/>
      <c r="F149" s="68"/>
      <c r="G149" s="38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</row>
    <row r="150" spans="1:73" s="36" customFormat="1" x14ac:dyDescent="0.4">
      <c r="A150" s="40"/>
      <c r="B150" s="587"/>
      <c r="C150" s="875"/>
      <c r="D150" s="68"/>
      <c r="E150" s="67"/>
      <c r="F150" s="68"/>
      <c r="G150" s="38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</row>
    <row r="151" spans="1:73" s="460" customFormat="1" ht="42.6" customHeight="1" x14ac:dyDescent="0.75">
      <c r="A151" s="449"/>
      <c r="B151" s="449"/>
      <c r="C151" s="888"/>
      <c r="D151" s="450" t="s">
        <v>273</v>
      </c>
      <c r="E151" s="451"/>
      <c r="F151" s="452"/>
      <c r="G151" s="458"/>
      <c r="H151" s="85"/>
      <c r="I151" s="459"/>
      <c r="J151" s="459"/>
      <c r="K151" s="459"/>
      <c r="L151" s="459"/>
      <c r="M151" s="459"/>
      <c r="N151" s="459"/>
      <c r="O151" s="459"/>
      <c r="P151" s="459"/>
      <c r="Q151" s="459"/>
      <c r="R151" s="459"/>
      <c r="S151" s="459"/>
      <c r="T151" s="459"/>
      <c r="U151" s="459"/>
      <c r="V151" s="459"/>
      <c r="W151" s="459"/>
      <c r="X151" s="459"/>
      <c r="Y151" s="459"/>
      <c r="Z151" s="459"/>
      <c r="AA151" s="459"/>
      <c r="AB151" s="459"/>
      <c r="AC151" s="459"/>
      <c r="AD151" s="459"/>
      <c r="AE151" s="459"/>
      <c r="AF151" s="459"/>
      <c r="AG151" s="459"/>
      <c r="AH151" s="459"/>
      <c r="AI151" s="459"/>
      <c r="AJ151" s="459"/>
      <c r="AK151" s="459"/>
      <c r="AL151" s="459"/>
      <c r="AM151" s="459"/>
      <c r="AN151" s="459"/>
      <c r="AO151" s="459"/>
    </row>
    <row r="152" spans="1:73" s="485" customFormat="1" ht="37.200000000000003" customHeight="1" x14ac:dyDescent="0.4">
      <c r="A152" s="483"/>
      <c r="B152" s="483"/>
      <c r="C152" s="889"/>
      <c r="D152" s="412"/>
      <c r="E152" s="202"/>
      <c r="F152" s="202"/>
      <c r="G152" s="84"/>
      <c r="H152" s="413"/>
      <c r="I152" s="484"/>
      <c r="J152" s="484"/>
      <c r="K152" s="484"/>
      <c r="L152" s="484"/>
      <c r="M152" s="484"/>
      <c r="N152" s="484"/>
      <c r="O152" s="484"/>
      <c r="P152" s="484"/>
      <c r="Q152" s="484"/>
      <c r="R152" s="484"/>
      <c r="S152" s="484"/>
      <c r="T152" s="484"/>
      <c r="U152" s="484"/>
      <c r="V152" s="484"/>
      <c r="W152" s="484"/>
      <c r="X152" s="484"/>
      <c r="Y152" s="484"/>
      <c r="Z152" s="484"/>
      <c r="AA152" s="484"/>
      <c r="AB152" s="484"/>
      <c r="AC152" s="484"/>
      <c r="AD152" s="484"/>
      <c r="AE152" s="484"/>
      <c r="AF152" s="484"/>
      <c r="AG152" s="484"/>
      <c r="AH152" s="484"/>
      <c r="AI152" s="484"/>
      <c r="AJ152" s="484"/>
      <c r="AK152" s="484"/>
      <c r="AL152" s="484"/>
      <c r="AM152" s="484"/>
      <c r="AN152" s="484"/>
      <c r="AO152" s="484"/>
      <c r="AP152" s="484"/>
      <c r="AQ152" s="484"/>
      <c r="AR152" s="484"/>
      <c r="AS152" s="484"/>
      <c r="AT152" s="484"/>
      <c r="AU152" s="484"/>
      <c r="AV152" s="484"/>
      <c r="AW152" s="484"/>
      <c r="AX152" s="484"/>
      <c r="AY152" s="484"/>
      <c r="AZ152" s="484"/>
      <c r="BA152" s="484"/>
      <c r="BB152" s="484"/>
      <c r="BC152" s="484"/>
      <c r="BD152" s="484"/>
      <c r="BE152" s="484"/>
      <c r="BF152" s="484"/>
      <c r="BG152" s="484"/>
      <c r="BH152" s="484"/>
      <c r="BI152" s="484"/>
      <c r="BJ152" s="484"/>
      <c r="BK152" s="484"/>
      <c r="BL152" s="484"/>
      <c r="BM152" s="484"/>
      <c r="BN152" s="484"/>
      <c r="BO152" s="484"/>
      <c r="BP152" s="484"/>
      <c r="BQ152" s="484"/>
      <c r="BR152" s="484"/>
      <c r="BS152" s="484"/>
      <c r="BT152" s="484"/>
      <c r="BU152" s="484"/>
    </row>
    <row r="153" spans="1:73" s="12" customFormat="1" ht="24" customHeight="1" x14ac:dyDescent="0.4">
      <c r="A153" s="9"/>
      <c r="B153" s="587" t="s">
        <v>48</v>
      </c>
      <c r="C153" s="874"/>
      <c r="D153" s="86" t="str">
        <f>$D$4</f>
        <v>Söguleg losun | Historical Emissions</v>
      </c>
      <c r="E153" s="86"/>
      <c r="F153" s="86"/>
      <c r="G153" s="86"/>
      <c r="H153" s="11"/>
      <c r="I153" s="12" t="s">
        <v>48</v>
      </c>
      <c r="J153" s="13"/>
      <c r="K153" s="14"/>
      <c r="L153" s="15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</row>
    <row r="154" spans="1:73" s="32" customFormat="1" x14ac:dyDescent="0.4">
      <c r="A154" s="40" t="s">
        <v>62</v>
      </c>
      <c r="B154" s="587" t="s">
        <v>48</v>
      </c>
      <c r="C154" s="876"/>
      <c r="D154" s="18" t="s">
        <v>17</v>
      </c>
      <c r="E154" s="17" t="s">
        <v>192</v>
      </c>
      <c r="F154" s="18"/>
      <c r="G154" s="19" t="str">
        <f t="shared" ref="G154:G161" si="118">$G$5</f>
        <v>Þús. tonn CO₂-íg. | kt CO₂e</v>
      </c>
      <c r="H154" s="20">
        <v>378.58888594788505</v>
      </c>
      <c r="I154" s="20">
        <v>366.00116153949068</v>
      </c>
      <c r="J154" s="20">
        <v>358.50955216869039</v>
      </c>
      <c r="K154" s="20">
        <v>356.29422733249442</v>
      </c>
      <c r="L154" s="20">
        <v>357.0839540047657</v>
      </c>
      <c r="M154" s="20">
        <v>342.23128441251362</v>
      </c>
      <c r="N154" s="20">
        <v>345.91057420538084</v>
      </c>
      <c r="O154" s="20">
        <v>342.42676429227515</v>
      </c>
      <c r="P154" s="20">
        <v>349.58919825290297</v>
      </c>
      <c r="Q154" s="20">
        <v>344.78252075989252</v>
      </c>
      <c r="R154" s="20">
        <v>331.56860074951385</v>
      </c>
      <c r="S154" s="20">
        <v>331.97087667618439</v>
      </c>
      <c r="T154" s="20">
        <v>324.79653539666594</v>
      </c>
      <c r="U154" s="20">
        <v>319.79712480587324</v>
      </c>
      <c r="V154" s="20">
        <v>313.97169226303834</v>
      </c>
      <c r="W154" s="20">
        <v>316.00868225291237</v>
      </c>
      <c r="X154" s="20">
        <v>323.16929771349373</v>
      </c>
      <c r="Y154" s="20">
        <v>328.80740038494162</v>
      </c>
      <c r="Z154" s="20">
        <v>332.8178212383915</v>
      </c>
      <c r="AA154" s="20">
        <v>338.61445670806199</v>
      </c>
      <c r="AB154" s="20">
        <v>338.21678210751259</v>
      </c>
      <c r="AC154" s="20">
        <v>336.61408948823259</v>
      </c>
      <c r="AD154" s="20">
        <v>329.31678928415749</v>
      </c>
      <c r="AE154" s="20">
        <v>322.93463938915102</v>
      </c>
      <c r="AF154" s="20">
        <v>340.757638766144</v>
      </c>
      <c r="AG154" s="20">
        <v>343.57764964140756</v>
      </c>
      <c r="AH154" s="20">
        <v>345.64765575903374</v>
      </c>
      <c r="AI154" s="20">
        <v>338.3165369224082</v>
      </c>
      <c r="AJ154" s="20">
        <v>328.4095828006084</v>
      </c>
      <c r="AK154" s="20">
        <v>317.85411960751145</v>
      </c>
      <c r="AL154" s="20">
        <v>312.13118485268728</v>
      </c>
      <c r="AM154" s="20">
        <v>311.103478894033</v>
      </c>
      <c r="AN154" s="20">
        <v>303.98585640059724</v>
      </c>
      <c r="AO154" s="20">
        <v>296.47110318968726</v>
      </c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</row>
    <row r="155" spans="1:73" s="32" customFormat="1" x14ac:dyDescent="0.4">
      <c r="A155" s="40" t="s">
        <v>63</v>
      </c>
      <c r="B155" s="587" t="s">
        <v>48</v>
      </c>
      <c r="C155" s="876"/>
      <c r="D155" s="18" t="s">
        <v>18</v>
      </c>
      <c r="E155" s="17" t="s">
        <v>193</v>
      </c>
      <c r="F155" s="18"/>
      <c r="G155" s="19" t="str">
        <f t="shared" si="118"/>
        <v>Þús. tonn CO₂-íg. | kt CO₂e</v>
      </c>
      <c r="H155" s="20">
        <v>93.067558283940627</v>
      </c>
      <c r="I155" s="20">
        <v>90.1925227885922</v>
      </c>
      <c r="J155" s="20">
        <v>86.512357604345354</v>
      </c>
      <c r="K155" s="20">
        <v>85.757518548005294</v>
      </c>
      <c r="L155" s="20">
        <v>85.003103046111406</v>
      </c>
      <c r="M155" s="20">
        <v>82.941154888077946</v>
      </c>
      <c r="N155" s="20">
        <v>83.347212907828066</v>
      </c>
      <c r="O155" s="20">
        <v>81.65171706863984</v>
      </c>
      <c r="P155" s="20">
        <v>83.752806301273594</v>
      </c>
      <c r="Q155" s="20">
        <v>81.549392283298516</v>
      </c>
      <c r="R155" s="20">
        <v>79.834544225650347</v>
      </c>
      <c r="S155" s="20">
        <v>80.835013544912115</v>
      </c>
      <c r="T155" s="20">
        <v>78.181733839148592</v>
      </c>
      <c r="U155" s="20">
        <v>76.07723852144504</v>
      </c>
      <c r="V155" s="20">
        <v>74.780766228887146</v>
      </c>
      <c r="W155" s="20">
        <v>75.422579127580676</v>
      </c>
      <c r="X155" s="20">
        <v>79.576205898732866</v>
      </c>
      <c r="Y155" s="20">
        <v>81.703276388768785</v>
      </c>
      <c r="Z155" s="20">
        <v>82.033943816762189</v>
      </c>
      <c r="AA155" s="20">
        <v>82.275286981805252</v>
      </c>
      <c r="AB155" s="20">
        <v>79.519261346875126</v>
      </c>
      <c r="AC155" s="20">
        <v>80.147091818095817</v>
      </c>
      <c r="AD155" s="20">
        <v>74.946509439534708</v>
      </c>
      <c r="AE155" s="20">
        <v>73.196506252116421</v>
      </c>
      <c r="AF155" s="20">
        <v>78.253669286032448</v>
      </c>
      <c r="AG155" s="20">
        <v>80.522056723218114</v>
      </c>
      <c r="AH155" s="20">
        <v>80.327746521714957</v>
      </c>
      <c r="AI155" s="20">
        <v>79.146792487837359</v>
      </c>
      <c r="AJ155" s="20">
        <v>76.564361012497727</v>
      </c>
      <c r="AK155" s="20">
        <v>74.934981320187674</v>
      </c>
      <c r="AL155" s="20">
        <v>73.422490987992049</v>
      </c>
      <c r="AM155" s="20">
        <v>73.986380880975304</v>
      </c>
      <c r="AN155" s="20">
        <v>72.87096270825154</v>
      </c>
      <c r="AO155" s="20">
        <v>71.397158995172589</v>
      </c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</row>
    <row r="156" spans="1:73" s="32" customFormat="1" x14ac:dyDescent="0.4">
      <c r="A156" s="40" t="s">
        <v>64</v>
      </c>
      <c r="B156" s="587" t="s">
        <v>48</v>
      </c>
      <c r="C156" s="876"/>
      <c r="D156" s="18" t="s">
        <v>19</v>
      </c>
      <c r="E156" s="17" t="s">
        <v>194</v>
      </c>
      <c r="F156" s="18"/>
      <c r="G156" s="19" t="str">
        <f t="shared" si="118"/>
        <v>Þús. tonn CO₂-íg. | kt CO₂e</v>
      </c>
      <c r="H156" s="20">
        <v>285.33631174747143</v>
      </c>
      <c r="I156" s="20">
        <v>289.12119131513481</v>
      </c>
      <c r="J156" s="20">
        <v>287.01082546172586</v>
      </c>
      <c r="K156" s="20">
        <v>292.93826285809462</v>
      </c>
      <c r="L156" s="20">
        <v>300.98082375542094</v>
      </c>
      <c r="M156" s="20">
        <v>297.90234129552869</v>
      </c>
      <c r="N156" s="20">
        <v>308.22500062158707</v>
      </c>
      <c r="O156" s="20">
        <v>306.89396312243304</v>
      </c>
      <c r="P156" s="20">
        <v>313.82152412744034</v>
      </c>
      <c r="Q156" s="20">
        <v>318.89186373219843</v>
      </c>
      <c r="R156" s="20">
        <v>318.25184699186241</v>
      </c>
      <c r="S156" s="20">
        <v>318.37251515218588</v>
      </c>
      <c r="T156" s="20">
        <v>312.66789591290234</v>
      </c>
      <c r="U156" s="20">
        <v>310.64610370099024</v>
      </c>
      <c r="V156" s="20">
        <v>314.03088674067499</v>
      </c>
      <c r="W156" s="20">
        <v>314.94424123877553</v>
      </c>
      <c r="X156" s="20">
        <v>330.80579267111057</v>
      </c>
      <c r="Y156" s="20">
        <v>340.31479499990598</v>
      </c>
      <c r="Z156" s="20">
        <v>348.70932776077831</v>
      </c>
      <c r="AA156" s="20">
        <v>332.87686559550519</v>
      </c>
      <c r="AB156" s="20">
        <v>326.89540365518968</v>
      </c>
      <c r="AC156" s="20">
        <v>325.34861268574747</v>
      </c>
      <c r="AD156" s="20">
        <v>329.98002896845799</v>
      </c>
      <c r="AE156" s="20">
        <v>329.41809441542466</v>
      </c>
      <c r="AF156" s="20">
        <v>347.90350561033307</v>
      </c>
      <c r="AG156" s="20">
        <v>334.30765010374358</v>
      </c>
      <c r="AH156" s="20">
        <v>331.02555386912024</v>
      </c>
      <c r="AI156" s="20">
        <v>341.20066042848572</v>
      </c>
      <c r="AJ156" s="20">
        <v>332.22495809520365</v>
      </c>
      <c r="AK156" s="20">
        <v>325.15648414269202</v>
      </c>
      <c r="AL156" s="20">
        <v>329.60181406154857</v>
      </c>
      <c r="AM156" s="20">
        <v>334.49481652530903</v>
      </c>
      <c r="AN156" s="20">
        <v>329.12687663052668</v>
      </c>
      <c r="AO156" s="20">
        <v>316.63316748708968</v>
      </c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</row>
    <row r="157" spans="1:73" s="32" customFormat="1" x14ac:dyDescent="0.4">
      <c r="A157" s="40" t="s">
        <v>103</v>
      </c>
      <c r="B157" s="587" t="s">
        <v>48</v>
      </c>
      <c r="C157" s="876"/>
      <c r="D157" s="18" t="s">
        <v>274</v>
      </c>
      <c r="E157" s="17" t="s">
        <v>275</v>
      </c>
      <c r="F157" s="18"/>
      <c r="G157" s="19" t="str">
        <f t="shared" si="118"/>
        <v>Þús. tonn CO₂-íg. | kt CO₂e</v>
      </c>
      <c r="H157" s="87">
        <f t="shared" ref="H157" si="119">SUM(H158:H160)</f>
        <v>2.3099999999999999E-2</v>
      </c>
      <c r="I157" s="87">
        <f t="shared" ref="I157:AO157" si="120">SUM(I158:I160)</f>
        <v>9.2492400000000006E-3</v>
      </c>
      <c r="J157" s="88">
        <f t="shared" si="120"/>
        <v>3.2451320000000006E-2</v>
      </c>
      <c r="K157" s="88">
        <f t="shared" si="120"/>
        <v>2.2004839999999998E-2</v>
      </c>
      <c r="L157" s="87">
        <f t="shared" si="120"/>
        <v>8.7999999999999988E-3</v>
      </c>
      <c r="M157" s="77">
        <f t="shared" si="120"/>
        <v>2.4369458069135801</v>
      </c>
      <c r="N157" s="77">
        <f t="shared" si="120"/>
        <v>2.6508298965432116</v>
      </c>
      <c r="O157" s="77">
        <f t="shared" si="120"/>
        <v>2.5593616019753092</v>
      </c>
      <c r="P157" s="77">
        <f t="shared" si="120"/>
        <v>2.5464230488888897</v>
      </c>
      <c r="Q157" s="77">
        <f t="shared" si="120"/>
        <v>2.7616834585185188</v>
      </c>
      <c r="R157" s="77">
        <f t="shared" si="120"/>
        <v>2.7621307511111111</v>
      </c>
      <c r="S157" s="77">
        <f t="shared" si="120"/>
        <v>2.6959684128395072</v>
      </c>
      <c r="T157" s="77">
        <f t="shared" si="120"/>
        <v>2.4154087303703711</v>
      </c>
      <c r="U157" s="77">
        <f t="shared" si="120"/>
        <v>4.6716002340740737</v>
      </c>
      <c r="V157" s="77">
        <f t="shared" si="120"/>
        <v>4.779621988641976</v>
      </c>
      <c r="W157" s="77">
        <f t="shared" si="120"/>
        <v>4.5326526558024689</v>
      </c>
      <c r="X157" s="77">
        <f t="shared" si="120"/>
        <v>4.4245318740740744</v>
      </c>
      <c r="Y157" s="77">
        <f t="shared" si="120"/>
        <v>4.0608959424240698</v>
      </c>
      <c r="Z157" s="77">
        <f t="shared" si="120"/>
        <v>7.018974987308642</v>
      </c>
      <c r="AA157" s="77">
        <f t="shared" si="120"/>
        <v>5.7231211653054324</v>
      </c>
      <c r="AB157" s="77">
        <f t="shared" si="120"/>
        <v>3.9040953039646284</v>
      </c>
      <c r="AC157" s="77">
        <f t="shared" si="120"/>
        <v>3.8345011486074636</v>
      </c>
      <c r="AD157" s="77">
        <f t="shared" si="120"/>
        <v>4.2417050398697338</v>
      </c>
      <c r="AE157" s="77">
        <f t="shared" si="120"/>
        <v>4.1998216606617333</v>
      </c>
      <c r="AF157" s="77">
        <f t="shared" si="120"/>
        <v>3.7299297304819001</v>
      </c>
      <c r="AG157" s="77">
        <f t="shared" si="120"/>
        <v>3.13851153046024</v>
      </c>
      <c r="AH157" s="77">
        <f t="shared" si="120"/>
        <v>3.5398872208062002</v>
      </c>
      <c r="AI157" s="77">
        <f t="shared" si="120"/>
        <v>4.2549495621201245</v>
      </c>
      <c r="AJ157" s="77">
        <f t="shared" si="120"/>
        <v>4.3505339522446995</v>
      </c>
      <c r="AK157" s="77">
        <f t="shared" si="120"/>
        <v>7.7373575984696927</v>
      </c>
      <c r="AL157" s="77">
        <f t="shared" si="120"/>
        <v>8.1130298121819457</v>
      </c>
      <c r="AM157" s="77">
        <f t="shared" si="120"/>
        <v>6.7747431634116673</v>
      </c>
      <c r="AN157" s="77">
        <f t="shared" si="120"/>
        <v>5.9878833042920672</v>
      </c>
      <c r="AO157" s="77">
        <f t="shared" si="120"/>
        <v>7.8789727900833508</v>
      </c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</row>
    <row r="158" spans="1:73" s="90" customFormat="1" x14ac:dyDescent="0.35">
      <c r="A158" s="40" t="s">
        <v>65</v>
      </c>
      <c r="B158" s="588" t="s">
        <v>48</v>
      </c>
      <c r="C158" s="876"/>
      <c r="D158" s="58" t="s">
        <v>116</v>
      </c>
      <c r="E158" s="80" t="s">
        <v>147</v>
      </c>
      <c r="F158" s="58"/>
      <c r="G158" s="60" t="str">
        <f t="shared" si="118"/>
        <v>Þús. tonn CO₂-íg. | kt CO₂e</v>
      </c>
      <c r="H158" s="89">
        <v>2.3099999999999999E-2</v>
      </c>
      <c r="I158" s="89">
        <v>9.2492400000000006E-3</v>
      </c>
      <c r="J158" s="89">
        <v>3.2451320000000006E-2</v>
      </c>
      <c r="K158" s="89">
        <v>2.2004839999999998E-2</v>
      </c>
      <c r="L158" s="89">
        <v>8.7999999999999988E-3</v>
      </c>
      <c r="M158" s="89">
        <v>3.0799999999999997E-6</v>
      </c>
      <c r="N158" s="89">
        <v>1.7356020000000714E-2</v>
      </c>
      <c r="O158" s="89">
        <v>3.4708959999999997E-2</v>
      </c>
      <c r="P158" s="89">
        <v>6.1599999999999995E-6</v>
      </c>
      <c r="Q158" s="89">
        <v>1.1063800000000992E-3</v>
      </c>
      <c r="R158" s="89">
        <v>2.2065999999999995E-3</v>
      </c>
      <c r="S158" s="89">
        <v>1.11936E-3</v>
      </c>
      <c r="T158" s="89">
        <v>2.8419599999999993E-3</v>
      </c>
      <c r="U158" s="89">
        <v>2.4203065333333327</v>
      </c>
      <c r="V158" s="89">
        <v>2.6251791866666663</v>
      </c>
      <c r="W158" s="89">
        <v>2.4051975199999998</v>
      </c>
      <c r="X158" s="89">
        <v>1.73838852</v>
      </c>
      <c r="Y158" s="89">
        <v>1.0369714762512294</v>
      </c>
      <c r="Z158" s="89">
        <v>3.6735925942222227</v>
      </c>
      <c r="AA158" s="89">
        <v>3.0739770309844445</v>
      </c>
      <c r="AB158" s="89">
        <v>1.8583262646666663</v>
      </c>
      <c r="AC158" s="89">
        <v>1.9271194561666665</v>
      </c>
      <c r="AD158" s="89">
        <v>1.7916920999999999</v>
      </c>
      <c r="AE158" s="89">
        <v>1.8863734999999999</v>
      </c>
      <c r="AF158" s="89">
        <v>1.6110500266666667</v>
      </c>
      <c r="AG158" s="89">
        <v>1.3453975333333332</v>
      </c>
      <c r="AH158" s="89">
        <v>1.2491211333333334</v>
      </c>
      <c r="AI158" s="89">
        <v>1.5897757333333331</v>
      </c>
      <c r="AJ158" s="89">
        <v>1.7315657333333332</v>
      </c>
      <c r="AK158" s="89">
        <v>2.2879114133333327</v>
      </c>
      <c r="AL158" s="89">
        <v>3.5745599999999995</v>
      </c>
      <c r="AM158" s="89">
        <v>3.5400694266666668</v>
      </c>
      <c r="AN158" s="89">
        <v>2.8859085200000001</v>
      </c>
      <c r="AO158" s="89">
        <v>4.9082017233333328</v>
      </c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</row>
    <row r="159" spans="1:73" s="90" customFormat="1" x14ac:dyDescent="0.35">
      <c r="A159" s="40" t="s">
        <v>88</v>
      </c>
      <c r="B159" s="588" t="s">
        <v>48</v>
      </c>
      <c r="C159" s="876"/>
      <c r="D159" s="58" t="s">
        <v>115</v>
      </c>
      <c r="E159" s="80" t="s">
        <v>148</v>
      </c>
      <c r="F159" s="58"/>
      <c r="G159" s="60" t="str">
        <f t="shared" si="118"/>
        <v>Þús. tonn CO₂-íg. | kt CO₂e</v>
      </c>
      <c r="H159" s="89">
        <v>0</v>
      </c>
      <c r="I159" s="89">
        <v>0</v>
      </c>
      <c r="J159" s="89">
        <v>0</v>
      </c>
      <c r="K159" s="89">
        <v>0</v>
      </c>
      <c r="L159" s="89">
        <v>0</v>
      </c>
      <c r="M159" s="89">
        <v>0</v>
      </c>
      <c r="N159" s="89">
        <v>0</v>
      </c>
      <c r="O159" s="89">
        <v>0</v>
      </c>
      <c r="P159" s="89">
        <v>0</v>
      </c>
      <c r="Q159" s="89">
        <v>0</v>
      </c>
      <c r="R159" s="89">
        <v>0</v>
      </c>
      <c r="S159" s="89">
        <v>0</v>
      </c>
      <c r="T159" s="89">
        <v>0</v>
      </c>
      <c r="U159" s="89">
        <v>0</v>
      </c>
      <c r="V159" s="89">
        <v>0</v>
      </c>
      <c r="W159" s="89">
        <v>0</v>
      </c>
      <c r="X159" s="89">
        <v>0</v>
      </c>
      <c r="Y159" s="89">
        <v>0</v>
      </c>
      <c r="Z159" s="89">
        <v>0</v>
      </c>
      <c r="AA159" s="89">
        <v>0</v>
      </c>
      <c r="AB159" s="89">
        <v>0</v>
      </c>
      <c r="AC159" s="89">
        <v>0</v>
      </c>
      <c r="AD159" s="89">
        <v>0</v>
      </c>
      <c r="AE159" s="89">
        <v>0</v>
      </c>
      <c r="AF159" s="89">
        <v>6.6000000000000008E-3</v>
      </c>
      <c r="AG159" s="89">
        <v>6.6000000000000008E-3</v>
      </c>
      <c r="AH159" s="89">
        <v>0.3888133333333334</v>
      </c>
      <c r="AI159" s="89">
        <v>0.67158666666666655</v>
      </c>
      <c r="AJ159" s="89">
        <v>0.80886666666666673</v>
      </c>
      <c r="AK159" s="89">
        <v>3.1538393333333334</v>
      </c>
      <c r="AL159" s="89">
        <v>3.0699019999999999</v>
      </c>
      <c r="AM159" s="89">
        <v>1.3679600000000001</v>
      </c>
      <c r="AN159" s="89">
        <v>1.6001333333333332</v>
      </c>
      <c r="AO159" s="89">
        <v>1.8259450000000002</v>
      </c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</row>
    <row r="160" spans="1:73" s="90" customFormat="1" x14ac:dyDescent="0.35">
      <c r="A160" s="40" t="s">
        <v>89</v>
      </c>
      <c r="B160" s="588" t="s">
        <v>48</v>
      </c>
      <c r="C160" s="876"/>
      <c r="D160" s="58" t="s">
        <v>117</v>
      </c>
      <c r="E160" s="80" t="s">
        <v>149</v>
      </c>
      <c r="F160" s="58"/>
      <c r="G160" s="60" t="str">
        <f t="shared" si="118"/>
        <v>Þús. tonn CO₂-íg. | kt CO₂e</v>
      </c>
      <c r="H160" s="89">
        <v>0</v>
      </c>
      <c r="I160" s="89">
        <v>0</v>
      </c>
      <c r="J160" s="89">
        <v>0</v>
      </c>
      <c r="K160" s="89">
        <v>0</v>
      </c>
      <c r="L160" s="89">
        <v>0</v>
      </c>
      <c r="M160" s="89">
        <v>2.4369427269135802</v>
      </c>
      <c r="N160" s="89">
        <v>2.6334738765432109</v>
      </c>
      <c r="O160" s="89">
        <v>2.524652641975309</v>
      </c>
      <c r="P160" s="89">
        <v>2.5464168888888898</v>
      </c>
      <c r="Q160" s="89">
        <v>2.7605770785185189</v>
      </c>
      <c r="R160" s="89">
        <v>2.759924151111111</v>
      </c>
      <c r="S160" s="89">
        <v>2.694849052839507</v>
      </c>
      <c r="T160" s="89">
        <v>2.412566770370371</v>
      </c>
      <c r="U160" s="89">
        <v>2.2512937007407414</v>
      </c>
      <c r="V160" s="89">
        <v>2.1544428019753092</v>
      </c>
      <c r="W160" s="89">
        <v>2.1274551358024691</v>
      </c>
      <c r="X160" s="89">
        <v>2.6861433540740745</v>
      </c>
      <c r="Y160" s="89">
        <v>3.0239244661728399</v>
      </c>
      <c r="Z160" s="89">
        <v>3.3453823930864197</v>
      </c>
      <c r="AA160" s="89">
        <v>2.6491441343209883</v>
      </c>
      <c r="AB160" s="89">
        <v>2.0457690392979622</v>
      </c>
      <c r="AC160" s="89">
        <v>1.9073816924407969</v>
      </c>
      <c r="AD160" s="89">
        <v>2.4500129398697337</v>
      </c>
      <c r="AE160" s="89">
        <v>2.3134481606617334</v>
      </c>
      <c r="AF160" s="89">
        <v>2.1122797038152332</v>
      </c>
      <c r="AG160" s="89">
        <v>1.7865139971269068</v>
      </c>
      <c r="AH160" s="89">
        <v>1.9019527541395334</v>
      </c>
      <c r="AI160" s="89">
        <v>1.9935871621201251</v>
      </c>
      <c r="AJ160" s="89">
        <v>1.8101015522447002</v>
      </c>
      <c r="AK160" s="89">
        <v>2.295606851803027</v>
      </c>
      <c r="AL160" s="89">
        <v>1.468567812181947</v>
      </c>
      <c r="AM160" s="89">
        <v>1.8667137367450002</v>
      </c>
      <c r="AN160" s="89">
        <v>1.5018414509587346</v>
      </c>
      <c r="AO160" s="89">
        <v>1.1448260667500181</v>
      </c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</row>
    <row r="161" spans="1:73" s="36" customFormat="1" x14ac:dyDescent="0.4">
      <c r="A161" s="40" t="s">
        <v>44</v>
      </c>
      <c r="B161" s="587" t="s">
        <v>48</v>
      </c>
      <c r="C161" s="875"/>
      <c r="D161" s="46" t="s">
        <v>140</v>
      </c>
      <c r="E161" s="23"/>
      <c r="F161" s="24"/>
      <c r="G161" s="25" t="str">
        <f t="shared" si="118"/>
        <v>Þús. tonn CO₂-íg. | kt CO₂e</v>
      </c>
      <c r="H161" s="26">
        <v>757.01585597929704</v>
      </c>
      <c r="I161" s="26">
        <v>745.32412488321768</v>
      </c>
      <c r="J161" s="26">
        <v>732.06518655476157</v>
      </c>
      <c r="K161" s="26">
        <v>735.01201357859429</v>
      </c>
      <c r="L161" s="26">
        <v>743.07668080629799</v>
      </c>
      <c r="M161" s="26">
        <v>725.51172640303389</v>
      </c>
      <c r="N161" s="26">
        <v>740.13361763133912</v>
      </c>
      <c r="O161" s="26">
        <v>733.5318060853233</v>
      </c>
      <c r="P161" s="26">
        <v>749.70995173050585</v>
      </c>
      <c r="Q161" s="26">
        <v>747.98546023390804</v>
      </c>
      <c r="R161" s="26">
        <v>732.41712271813776</v>
      </c>
      <c r="S161" s="26">
        <v>733.87437378612185</v>
      </c>
      <c r="T161" s="26">
        <v>718.06157387908718</v>
      </c>
      <c r="U161" s="26">
        <v>711.19206726238258</v>
      </c>
      <c r="V161" s="26">
        <v>707.56296722124239</v>
      </c>
      <c r="W161" s="26">
        <v>710.90815527507107</v>
      </c>
      <c r="X161" s="26">
        <v>737.97582815741112</v>
      </c>
      <c r="Y161" s="26">
        <v>754.88636771604047</v>
      </c>
      <c r="Z161" s="26">
        <v>770.58006780324058</v>
      </c>
      <c r="AA161" s="26">
        <v>759.48973045067783</v>
      </c>
      <c r="AB161" s="26">
        <v>748.53554241354198</v>
      </c>
      <c r="AC161" s="26">
        <v>745.94429514068338</v>
      </c>
      <c r="AD161" s="26">
        <v>738.48503273201982</v>
      </c>
      <c r="AE161" s="26">
        <v>729.74906171735381</v>
      </c>
      <c r="AF161" s="26">
        <v>770.64474339299147</v>
      </c>
      <c r="AG161" s="26">
        <v>761.54586799882952</v>
      </c>
      <c r="AH161" s="26">
        <v>760.54084337067513</v>
      </c>
      <c r="AI161" s="26">
        <v>762.91893940085151</v>
      </c>
      <c r="AJ161" s="26">
        <v>741.54943586055447</v>
      </c>
      <c r="AK161" s="26">
        <v>725.68294266886073</v>
      </c>
      <c r="AL161" s="26">
        <v>723.26851971440976</v>
      </c>
      <c r="AM161" s="26">
        <v>726.35941946372918</v>
      </c>
      <c r="AN161" s="26">
        <v>711.97157904366759</v>
      </c>
      <c r="AO161" s="26">
        <v>692.38040246203309</v>
      </c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</row>
    <row r="162" spans="1:73" s="36" customFormat="1" x14ac:dyDescent="0.4">
      <c r="A162" s="40"/>
      <c r="B162" s="587"/>
      <c r="C162" s="875"/>
      <c r="D162" s="68"/>
      <c r="E162" s="67"/>
      <c r="F162" s="68"/>
      <c r="G162" s="38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</row>
    <row r="163" spans="1:73" s="12" customFormat="1" ht="36" customHeight="1" x14ac:dyDescent="0.4">
      <c r="A163" s="9"/>
      <c r="B163" s="587" t="s">
        <v>48</v>
      </c>
      <c r="C163" s="874"/>
      <c r="D163" s="1203" t="str">
        <f>$D$12</f>
        <v>Framreiknuð losun: Sviðsmynd með núgildandi aðgerðum
Emission Projections: With Existing Measures (WEM) Scenario</v>
      </c>
      <c r="E163" s="1203"/>
      <c r="F163" s="189"/>
      <c r="G163" s="189"/>
      <c r="H163" s="11"/>
      <c r="I163" s="12" t="s">
        <v>48</v>
      </c>
      <c r="J163" s="13"/>
      <c r="K163" s="14"/>
      <c r="L163" s="15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</row>
    <row r="164" spans="1:73" s="32" customFormat="1" x14ac:dyDescent="0.4">
      <c r="A164" s="40" t="s">
        <v>62</v>
      </c>
      <c r="B164" s="13" t="str">
        <f>A164&amp;" WEM"</f>
        <v>3.A Enteric fermentationkt CO2-eq WEM</v>
      </c>
      <c r="C164" s="876" t="s">
        <v>48</v>
      </c>
      <c r="D164" s="18" t="s">
        <v>17</v>
      </c>
      <c r="E164" s="17" t="s">
        <v>192</v>
      </c>
      <c r="F164" s="18"/>
      <c r="G164" s="19" t="str">
        <f t="shared" ref="G164:G171" si="121">$G$5</f>
        <v>Þús. tonn CO₂-íg. | kt CO₂e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78">
        <v>294.64299860556002</v>
      </c>
      <c r="AQ164" s="78">
        <v>292.19727781756984</v>
      </c>
      <c r="AR164" s="78">
        <v>290.05744814950054</v>
      </c>
      <c r="AS164" s="78">
        <v>287.86333678119104</v>
      </c>
      <c r="AT164" s="78">
        <v>285.75854190213192</v>
      </c>
      <c r="AU164" s="78">
        <v>283.64959977243535</v>
      </c>
      <c r="AV164" s="78">
        <v>281.64370317079846</v>
      </c>
      <c r="AW164" s="78">
        <v>279.74436856652511</v>
      </c>
      <c r="AX164" s="78">
        <v>278.20925714131153</v>
      </c>
      <c r="AY164" s="78">
        <v>276.62898885886449</v>
      </c>
      <c r="AZ164" s="78">
        <v>274.99111925339537</v>
      </c>
      <c r="BA164" s="78">
        <v>273.23380793109868</v>
      </c>
      <c r="BB164" s="78">
        <v>271.44374979954796</v>
      </c>
      <c r="BC164" s="78">
        <v>269.36319721257928</v>
      </c>
      <c r="BD164" s="78">
        <v>267.0587714837315</v>
      </c>
      <c r="BE164" s="78">
        <v>264.94278999483191</v>
      </c>
      <c r="BF164" s="78">
        <v>262.86571380302826</v>
      </c>
      <c r="BG164" s="78">
        <v>260.78165072261248</v>
      </c>
      <c r="BH164" s="78">
        <v>258.7818758866311</v>
      </c>
      <c r="BI164" s="78">
        <v>256.78725442482374</v>
      </c>
      <c r="BJ164" s="78">
        <v>254.97409774882223</v>
      </c>
      <c r="BK164" s="78">
        <v>253.40282351707995</v>
      </c>
      <c r="BL164" s="78">
        <v>251.8759272156538</v>
      </c>
      <c r="BM164" s="78">
        <v>250.21136016563207</v>
      </c>
      <c r="BN164" s="78">
        <v>248.52486427308133</v>
      </c>
      <c r="BO164" s="78">
        <v>246.72370941932036</v>
      </c>
      <c r="BP164" s="78">
        <v>244.7480212885846</v>
      </c>
      <c r="BQ164" s="78">
        <v>242.48513887722658</v>
      </c>
      <c r="BR164" s="78">
        <v>240.47857690865317</v>
      </c>
      <c r="BS164" s="78">
        <v>238.41977579150901</v>
      </c>
      <c r="BT164" s="78">
        <v>236.44223192242555</v>
      </c>
      <c r="BU164" s="78">
        <v>234.45286615868955</v>
      </c>
    </row>
    <row r="165" spans="1:73" s="32" customFormat="1" x14ac:dyDescent="0.4">
      <c r="A165" s="40" t="s">
        <v>63</v>
      </c>
      <c r="B165" s="13" t="str">
        <f t="shared" ref="B165:B171" si="122">A165&amp;" WEM"</f>
        <v>3.B Manure managmentkt CO2-eq WEM</v>
      </c>
      <c r="C165" s="876" t="s">
        <v>48</v>
      </c>
      <c r="D165" s="18" t="s">
        <v>18</v>
      </c>
      <c r="E165" s="17" t="s">
        <v>193</v>
      </c>
      <c r="F165" s="18"/>
      <c r="G165" s="19" t="str">
        <f t="shared" si="121"/>
        <v>Þús. tonn CO₂-íg. | kt CO₂e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78">
        <v>70.747533936727109</v>
      </c>
      <c r="AQ165" s="78">
        <v>69.707987786251735</v>
      </c>
      <c r="AR165" s="78">
        <v>68.902151472545626</v>
      </c>
      <c r="AS165" s="78">
        <v>68.077672323989376</v>
      </c>
      <c r="AT165" s="78">
        <v>67.297802919304686</v>
      </c>
      <c r="AU165" s="78">
        <v>66.53735177343421</v>
      </c>
      <c r="AV165" s="78">
        <v>65.829203475861959</v>
      </c>
      <c r="AW165" s="78">
        <v>65.261951483977114</v>
      </c>
      <c r="AX165" s="78">
        <v>64.969765242544341</v>
      </c>
      <c r="AY165" s="78">
        <v>64.680761553031971</v>
      </c>
      <c r="AZ165" s="78">
        <v>64.298074899952582</v>
      </c>
      <c r="BA165" s="78">
        <v>63.852138086656183</v>
      </c>
      <c r="BB165" s="78">
        <v>63.328645737691559</v>
      </c>
      <c r="BC165" s="78">
        <v>62.588952719750701</v>
      </c>
      <c r="BD165" s="78">
        <v>61.63043165051316</v>
      </c>
      <c r="BE165" s="78">
        <v>60.86721065742735</v>
      </c>
      <c r="BF165" s="78">
        <v>60.107463040236674</v>
      </c>
      <c r="BG165" s="78">
        <v>59.370802014831938</v>
      </c>
      <c r="BH165" s="78">
        <v>58.675193050299882</v>
      </c>
      <c r="BI165" s="78">
        <v>58.007924943837111</v>
      </c>
      <c r="BJ165" s="78">
        <v>57.46228975070872</v>
      </c>
      <c r="BK165" s="78">
        <v>57.17695573622337</v>
      </c>
      <c r="BL165" s="78">
        <v>56.889457631583227</v>
      </c>
      <c r="BM165" s="78">
        <v>56.524970665797873</v>
      </c>
      <c r="BN165" s="78">
        <v>56.09798941718023</v>
      </c>
      <c r="BO165" s="78">
        <v>55.612087305428091</v>
      </c>
      <c r="BP165" s="78">
        <v>54.92497820396629</v>
      </c>
      <c r="BQ165" s="78">
        <v>54.023524812212337</v>
      </c>
      <c r="BR165" s="78">
        <v>53.32194026854107</v>
      </c>
      <c r="BS165" s="78">
        <v>52.607021833337527</v>
      </c>
      <c r="BT165" s="78">
        <v>51.933118617593266</v>
      </c>
      <c r="BU165" s="78">
        <v>51.278792767549092</v>
      </c>
    </row>
    <row r="166" spans="1:73" s="32" customFormat="1" x14ac:dyDescent="0.4">
      <c r="A166" s="40" t="s">
        <v>64</v>
      </c>
      <c r="B166" s="13" t="str">
        <f t="shared" si="122"/>
        <v>3.D Agricultural soilskt CO2-eq WEM</v>
      </c>
      <c r="C166" s="876" t="s">
        <v>48</v>
      </c>
      <c r="D166" s="18" t="s">
        <v>19</v>
      </c>
      <c r="E166" s="17" t="s">
        <v>194</v>
      </c>
      <c r="F166" s="18"/>
      <c r="G166" s="19" t="str">
        <f t="shared" si="121"/>
        <v>Þús. tonn CO₂-íg. | kt CO₂e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78">
        <v>318.20345521063422</v>
      </c>
      <c r="AQ166" s="78">
        <v>318.55986185679313</v>
      </c>
      <c r="AR166" s="78">
        <v>319.58718824831652</v>
      </c>
      <c r="AS166" s="78">
        <v>320.667650404938</v>
      </c>
      <c r="AT166" s="78">
        <v>321.59554009211013</v>
      </c>
      <c r="AU166" s="78">
        <v>321.596050088818</v>
      </c>
      <c r="AV166" s="78">
        <v>321.57575005116337</v>
      </c>
      <c r="AW166" s="78">
        <v>321.63415405562097</v>
      </c>
      <c r="AX166" s="78">
        <v>321.72634396796735</v>
      </c>
      <c r="AY166" s="78">
        <v>321.85880738578101</v>
      </c>
      <c r="AZ166" s="78">
        <v>321.92941258127939</v>
      </c>
      <c r="BA166" s="78">
        <v>322.03286617192992</v>
      </c>
      <c r="BB166" s="78">
        <v>322.06446164055382</v>
      </c>
      <c r="BC166" s="78">
        <v>322.0761216579271</v>
      </c>
      <c r="BD166" s="78">
        <v>322.00455302282251</v>
      </c>
      <c r="BE166" s="78">
        <v>322.01631647969731</v>
      </c>
      <c r="BF166" s="78">
        <v>321.99854152121088</v>
      </c>
      <c r="BG166" s="78">
        <v>322.01841035532595</v>
      </c>
      <c r="BH166" s="78">
        <v>322.01725840137811</v>
      </c>
      <c r="BI166" s="78">
        <v>322.05202414098682</v>
      </c>
      <c r="BJ166" s="78">
        <v>322.08367138572021</v>
      </c>
      <c r="BK166" s="78">
        <v>322.22519942296651</v>
      </c>
      <c r="BL166" s="78">
        <v>322.32978107338403</v>
      </c>
      <c r="BM166" s="78">
        <v>322.45388660379081</v>
      </c>
      <c r="BN166" s="78">
        <v>322.5239403696828</v>
      </c>
      <c r="BO166" s="78">
        <v>322.61694101526473</v>
      </c>
      <c r="BP166" s="78">
        <v>322.61675153106194</v>
      </c>
      <c r="BQ166" s="78">
        <v>322.59664042505142</v>
      </c>
      <c r="BR166" s="78">
        <v>322.60145842164621</v>
      </c>
      <c r="BS166" s="78">
        <v>322.63613814491441</v>
      </c>
      <c r="BT166" s="78">
        <v>322.65118169232966</v>
      </c>
      <c r="BU166" s="78">
        <v>322.70324466775219</v>
      </c>
    </row>
    <row r="167" spans="1:73" s="32" customFormat="1" x14ac:dyDescent="0.4">
      <c r="A167" s="40" t="s">
        <v>103</v>
      </c>
      <c r="B167" s="13" t="str">
        <f t="shared" si="122"/>
        <v>Liming and CO2 from fertilizers kt CO2e WEM</v>
      </c>
      <c r="C167" s="876" t="s">
        <v>48</v>
      </c>
      <c r="D167" s="18" t="s">
        <v>274</v>
      </c>
      <c r="E167" s="17" t="s">
        <v>275</v>
      </c>
      <c r="F167" s="18"/>
      <c r="G167" s="19" t="str">
        <f t="shared" si="121"/>
        <v>Þús. tonn CO₂-íg. | kt CO₂e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77">
        <f t="shared" ref="AP167" si="123">SUM(AP168:AP170)</f>
        <v>6.4360667667598603</v>
      </c>
      <c r="AQ167" s="77">
        <f t="shared" ref="AQ167:BU167" si="124">SUM(AQ168:AQ170)</f>
        <v>6.4475007847125614</v>
      </c>
      <c r="AR167" s="77">
        <f t="shared" si="124"/>
        <v>6.4603459990357734</v>
      </c>
      <c r="AS167" s="77">
        <f t="shared" si="124"/>
        <v>6.4745589682753693</v>
      </c>
      <c r="AT167" s="77">
        <f t="shared" si="124"/>
        <v>6.4900975882538159</v>
      </c>
      <c r="AU167" s="77">
        <f t="shared" si="124"/>
        <v>6.5069210509043094</v>
      </c>
      <c r="AV167" s="77">
        <f t="shared" si="124"/>
        <v>6.5249898043719696</v>
      </c>
      <c r="AW167" s="77">
        <f t="shared" si="124"/>
        <v>6.5442655143434054</v>
      </c>
      <c r="AX167" s="77">
        <f t="shared" si="124"/>
        <v>6.5647110265665916</v>
      </c>
      <c r="AY167" s="77">
        <f t="shared" si="124"/>
        <v>6.586290330524518</v>
      </c>
      <c r="AZ167" s="77">
        <f t="shared" si="124"/>
        <v>6.6089685242271639</v>
      </c>
      <c r="BA167" s="77">
        <f t="shared" si="124"/>
        <v>6.6327117800871864</v>
      </c>
      <c r="BB167" s="77">
        <f t="shared" si="124"/>
        <v>6.6574873118461895</v>
      </c>
      <c r="BC167" s="77">
        <f t="shared" si="124"/>
        <v>6.6832633425189867</v>
      </c>
      <c r="BD167" s="77">
        <f t="shared" si="124"/>
        <v>6.7100090733247884</v>
      </c>
      <c r="BE167" s="77">
        <f t="shared" si="124"/>
        <v>6.7376946535746551</v>
      </c>
      <c r="BF167" s="77">
        <f t="shared" si="124"/>
        <v>6.766291151486044</v>
      </c>
      <c r="BG167" s="77">
        <f t="shared" si="124"/>
        <v>6.7957705258956898</v>
      </c>
      <c r="BH167" s="77">
        <f t="shared" si="124"/>
        <v>6.8261055988432915</v>
      </c>
      <c r="BI167" s="77">
        <f t="shared" si="124"/>
        <v>6.8572700289992099</v>
      </c>
      <c r="BJ167" s="77">
        <f t="shared" si="124"/>
        <v>6.889238285910058</v>
      </c>
      <c r="BK167" s="77">
        <f t="shared" si="124"/>
        <v>6.9219856250372072</v>
      </c>
      <c r="BL167" s="77">
        <f t="shared" si="124"/>
        <v>6.9554880635635952</v>
      </c>
      <c r="BM167" s="77">
        <f t="shared" si="124"/>
        <v>6.9897223569453661</v>
      </c>
      <c r="BN167" s="77">
        <f t="shared" si="124"/>
        <v>7.0246659761852799</v>
      </c>
      <c r="BO167" s="77">
        <f t="shared" si="124"/>
        <v>7.0602970858057263</v>
      </c>
      <c r="BP167" s="77">
        <f t="shared" si="124"/>
        <v>7.0965945224998261</v>
      </c>
      <c r="BQ167" s="77">
        <f t="shared" si="124"/>
        <v>7.1335377744397457</v>
      </c>
      <c r="BR167" s="77">
        <f t="shared" si="124"/>
        <v>7.1711069612218843</v>
      </c>
      <c r="BS167" s="77">
        <f t="shared" si="124"/>
        <v>7.2092828144295176</v>
      </c>
      <c r="BT167" s="77">
        <f t="shared" si="124"/>
        <v>7.248046658793724</v>
      </c>
      <c r="BU167" s="77">
        <f t="shared" si="124"/>
        <v>7.2873803939343027</v>
      </c>
    </row>
    <row r="168" spans="1:73" s="62" customFormat="1" x14ac:dyDescent="0.35">
      <c r="A168" s="40" t="s">
        <v>65</v>
      </c>
      <c r="B168" s="13" t="str">
        <f t="shared" si="122"/>
        <v>3.G Limingkt CO2-eq WEM</v>
      </c>
      <c r="C168" s="876" t="s">
        <v>48</v>
      </c>
      <c r="D168" s="58" t="s">
        <v>116</v>
      </c>
      <c r="E168" s="80" t="s">
        <v>147</v>
      </c>
      <c r="F168" s="58"/>
      <c r="G168" s="60" t="str">
        <f t="shared" si="121"/>
        <v>Þús. tonn CO₂-íg. | kt CO₂e</v>
      </c>
      <c r="H168" s="783"/>
      <c r="I168" s="783"/>
      <c r="J168" s="783"/>
      <c r="K168" s="783"/>
      <c r="L168" s="783"/>
      <c r="M168" s="783"/>
      <c r="N168" s="783"/>
      <c r="O168" s="783"/>
      <c r="P168" s="783"/>
      <c r="Q168" s="783"/>
      <c r="R168" s="783"/>
      <c r="S168" s="783"/>
      <c r="T168" s="783"/>
      <c r="U168" s="783"/>
      <c r="V168" s="783"/>
      <c r="W168" s="783"/>
      <c r="X168" s="783"/>
      <c r="Y168" s="783"/>
      <c r="Z168" s="783"/>
      <c r="AA168" s="783"/>
      <c r="AB168" s="783"/>
      <c r="AC168" s="783"/>
      <c r="AD168" s="783"/>
      <c r="AE168" s="783"/>
      <c r="AF168" s="783"/>
      <c r="AG168" s="783"/>
      <c r="AH168" s="783"/>
      <c r="AI168" s="783"/>
      <c r="AJ168" s="783"/>
      <c r="AK168" s="783"/>
      <c r="AL168" s="783"/>
      <c r="AM168" s="783"/>
      <c r="AN168" s="783"/>
      <c r="AO168" s="783"/>
      <c r="AP168" s="784">
        <v>2.9808795700935491</v>
      </c>
      <c r="AQ168" s="784">
        <v>3.038156325936884</v>
      </c>
      <c r="AR168" s="784">
        <v>3.095433081780218</v>
      </c>
      <c r="AS168" s="784">
        <v>3.1527098376235521</v>
      </c>
      <c r="AT168" s="784">
        <v>3.209986593466887</v>
      </c>
      <c r="AU168" s="784">
        <v>3.267263349310221</v>
      </c>
      <c r="AV168" s="784">
        <v>3.324540105153555</v>
      </c>
      <c r="AW168" s="784">
        <v>3.3818168609968899</v>
      </c>
      <c r="AX168" s="784">
        <v>3.4390936168402244</v>
      </c>
      <c r="AY168" s="784">
        <v>3.4963703726835584</v>
      </c>
      <c r="AZ168" s="784">
        <v>3.5536471285268934</v>
      </c>
      <c r="BA168" s="784">
        <v>3.6109238843702274</v>
      </c>
      <c r="BB168" s="784">
        <v>3.6682006402135618</v>
      </c>
      <c r="BC168" s="784">
        <v>3.7254773960568963</v>
      </c>
      <c r="BD168" s="784">
        <v>3.7827541519002308</v>
      </c>
      <c r="BE168" s="784">
        <v>3.8400309077435648</v>
      </c>
      <c r="BF168" s="784">
        <v>3.8973076635868997</v>
      </c>
      <c r="BG168" s="784">
        <v>3.9545844194302342</v>
      </c>
      <c r="BH168" s="784">
        <v>4.0118611752735678</v>
      </c>
      <c r="BI168" s="784">
        <v>4.0691379311169023</v>
      </c>
      <c r="BJ168" s="784">
        <v>4.1264146869602367</v>
      </c>
      <c r="BK168" s="784">
        <v>4.1836914428035712</v>
      </c>
      <c r="BL168" s="784">
        <v>4.2409681986469057</v>
      </c>
      <c r="BM168" s="784">
        <v>4.2982449544902401</v>
      </c>
      <c r="BN168" s="784">
        <v>4.3555217103335737</v>
      </c>
      <c r="BO168" s="784">
        <v>4.4127984661769091</v>
      </c>
      <c r="BP168" s="784">
        <v>4.4700752220202435</v>
      </c>
      <c r="BQ168" s="784">
        <v>4.527351977863578</v>
      </c>
      <c r="BR168" s="784">
        <v>4.5846287337069116</v>
      </c>
      <c r="BS168" s="784">
        <v>4.6419054895502461</v>
      </c>
      <c r="BT168" s="784">
        <v>4.6991822453935805</v>
      </c>
      <c r="BU168" s="784">
        <v>4.7564590012369159</v>
      </c>
    </row>
    <row r="169" spans="1:73" s="62" customFormat="1" x14ac:dyDescent="0.35">
      <c r="A169" s="40" t="s">
        <v>88</v>
      </c>
      <c r="B169" s="13" t="str">
        <f t="shared" si="122"/>
        <v>3.H Urea applicationkt CO2-eq WEM</v>
      </c>
      <c r="C169" s="876" t="s">
        <v>48</v>
      </c>
      <c r="D169" s="58" t="s">
        <v>115</v>
      </c>
      <c r="E169" s="80" t="s">
        <v>148</v>
      </c>
      <c r="F169" s="58"/>
      <c r="G169" s="60" t="str">
        <f t="shared" si="121"/>
        <v>Þús. tonn CO₂-íg. | kt CO₂e</v>
      </c>
      <c r="H169" s="783"/>
      <c r="I169" s="783"/>
      <c r="J169" s="783"/>
      <c r="K169" s="783"/>
      <c r="L169" s="783"/>
      <c r="M169" s="783"/>
      <c r="N169" s="783"/>
      <c r="O169" s="783"/>
      <c r="P169" s="783"/>
      <c r="Q169" s="783"/>
      <c r="R169" s="783"/>
      <c r="S169" s="783"/>
      <c r="T169" s="783"/>
      <c r="U169" s="783"/>
      <c r="V169" s="783"/>
      <c r="W169" s="783"/>
      <c r="X169" s="783"/>
      <c r="Y169" s="783"/>
      <c r="Z169" s="783"/>
      <c r="AA169" s="783"/>
      <c r="AB169" s="783"/>
      <c r="AC169" s="783"/>
      <c r="AD169" s="783"/>
      <c r="AE169" s="783"/>
      <c r="AF169" s="783"/>
      <c r="AG169" s="783"/>
      <c r="AH169" s="783"/>
      <c r="AI169" s="783"/>
      <c r="AJ169" s="783"/>
      <c r="AK169" s="783"/>
      <c r="AL169" s="783"/>
      <c r="AM169" s="783"/>
      <c r="AN169" s="783"/>
      <c r="AO169" s="783"/>
      <c r="AP169" s="784">
        <v>1.9659850833333334</v>
      </c>
      <c r="AQ169" s="784">
        <v>1.9659850833333334</v>
      </c>
      <c r="AR169" s="784">
        <v>1.9659850833333334</v>
      </c>
      <c r="AS169" s="784">
        <v>1.9659850833333334</v>
      </c>
      <c r="AT169" s="784">
        <v>1.9659850833333334</v>
      </c>
      <c r="AU169" s="784">
        <v>1.9659850833333334</v>
      </c>
      <c r="AV169" s="784">
        <v>1.9659850833333334</v>
      </c>
      <c r="AW169" s="784">
        <v>1.9659850833333334</v>
      </c>
      <c r="AX169" s="784">
        <v>1.9659850833333334</v>
      </c>
      <c r="AY169" s="784">
        <v>1.9659850833333334</v>
      </c>
      <c r="AZ169" s="784">
        <v>1.9659850833333334</v>
      </c>
      <c r="BA169" s="784">
        <v>1.9659850833333334</v>
      </c>
      <c r="BB169" s="784">
        <v>1.9659850833333334</v>
      </c>
      <c r="BC169" s="784">
        <v>1.9659850833333334</v>
      </c>
      <c r="BD169" s="784">
        <v>1.9659850833333334</v>
      </c>
      <c r="BE169" s="784">
        <v>1.9659850833333334</v>
      </c>
      <c r="BF169" s="784">
        <v>1.9659850833333334</v>
      </c>
      <c r="BG169" s="784">
        <v>1.9659850833333334</v>
      </c>
      <c r="BH169" s="784">
        <v>1.9659850833333334</v>
      </c>
      <c r="BI169" s="784">
        <v>1.9659850833333334</v>
      </c>
      <c r="BJ169" s="784">
        <v>1.9659850833333334</v>
      </c>
      <c r="BK169" s="784">
        <v>1.9659850833333334</v>
      </c>
      <c r="BL169" s="784">
        <v>1.9659850833333334</v>
      </c>
      <c r="BM169" s="784">
        <v>1.9659850833333334</v>
      </c>
      <c r="BN169" s="784">
        <v>1.9659850833333334</v>
      </c>
      <c r="BO169" s="784">
        <v>1.9659850833333334</v>
      </c>
      <c r="BP169" s="784">
        <v>1.9659850833333334</v>
      </c>
      <c r="BQ169" s="784">
        <v>1.9659850833333334</v>
      </c>
      <c r="BR169" s="784">
        <v>1.9659850833333334</v>
      </c>
      <c r="BS169" s="784">
        <v>1.9659850833333334</v>
      </c>
      <c r="BT169" s="784">
        <v>1.9659850833333334</v>
      </c>
      <c r="BU169" s="784">
        <v>1.9659850833333334</v>
      </c>
    </row>
    <row r="170" spans="1:73" s="62" customFormat="1" x14ac:dyDescent="0.35">
      <c r="A170" s="40" t="s">
        <v>89</v>
      </c>
      <c r="B170" s="13" t="str">
        <f t="shared" si="122"/>
        <v>3.I Other carbon-containing fertilizerskt CO2-eq WEM</v>
      </c>
      <c r="C170" s="876" t="s">
        <v>48</v>
      </c>
      <c r="D170" s="58" t="s">
        <v>117</v>
      </c>
      <c r="E170" s="80" t="s">
        <v>149</v>
      </c>
      <c r="F170" s="58"/>
      <c r="G170" s="60" t="str">
        <f t="shared" si="121"/>
        <v>Þús. tonn CO₂-íg. | kt CO₂e</v>
      </c>
      <c r="H170" s="783"/>
      <c r="I170" s="783"/>
      <c r="J170" s="783"/>
      <c r="K170" s="783"/>
      <c r="L170" s="783"/>
      <c r="M170" s="783"/>
      <c r="N170" s="783"/>
      <c r="O170" s="783"/>
      <c r="P170" s="783"/>
      <c r="Q170" s="783"/>
      <c r="R170" s="783"/>
      <c r="S170" s="783"/>
      <c r="T170" s="783"/>
      <c r="U170" s="783"/>
      <c r="V170" s="783"/>
      <c r="W170" s="783"/>
      <c r="X170" s="783"/>
      <c r="Y170" s="783"/>
      <c r="Z170" s="783"/>
      <c r="AA170" s="783"/>
      <c r="AB170" s="783"/>
      <c r="AC170" s="783"/>
      <c r="AD170" s="783"/>
      <c r="AE170" s="783"/>
      <c r="AF170" s="783"/>
      <c r="AG170" s="783"/>
      <c r="AH170" s="783"/>
      <c r="AI170" s="783"/>
      <c r="AJ170" s="783"/>
      <c r="AK170" s="783"/>
      <c r="AL170" s="783"/>
      <c r="AM170" s="783"/>
      <c r="AN170" s="783"/>
      <c r="AO170" s="783"/>
      <c r="AP170" s="784">
        <v>1.489202113332978</v>
      </c>
      <c r="AQ170" s="784">
        <v>1.4433593754423442</v>
      </c>
      <c r="AR170" s="784">
        <v>1.3989278339222224</v>
      </c>
      <c r="AS170" s="784">
        <v>1.3558640473184833</v>
      </c>
      <c r="AT170" s="784">
        <v>1.3141259114535957</v>
      </c>
      <c r="AU170" s="784">
        <v>1.2736726182607547</v>
      </c>
      <c r="AV170" s="784">
        <v>1.2344646158850807</v>
      </c>
      <c r="AW170" s="784">
        <v>1.1964635700131823</v>
      </c>
      <c r="AX170" s="784">
        <v>1.1596323263930342</v>
      </c>
      <c r="AY170" s="784">
        <v>1.1239348745076252</v>
      </c>
      <c r="AZ170" s="784">
        <v>1.0893363123669366</v>
      </c>
      <c r="BA170" s="784">
        <v>1.0558028123836256</v>
      </c>
      <c r="BB170" s="784">
        <v>1.0233015882992933</v>
      </c>
      <c r="BC170" s="784">
        <v>0.99180086312875648</v>
      </c>
      <c r="BD170" s="784">
        <v>0.96126983809122368</v>
      </c>
      <c r="BE170" s="784">
        <v>0.9316786624977571</v>
      </c>
      <c r="BF170" s="784">
        <v>0.90299840456581004</v>
      </c>
      <c r="BG170" s="784">
        <v>0.87520102313212189</v>
      </c>
      <c r="BH170" s="784">
        <v>0.84825934023639116</v>
      </c>
      <c r="BI170" s="784">
        <v>0.8221470145489751</v>
      </c>
      <c r="BJ170" s="784">
        <v>0.79683851561648866</v>
      </c>
      <c r="BK170" s="784">
        <v>0.77230909890030341</v>
      </c>
      <c r="BL170" s="784">
        <v>0.7485347815833564</v>
      </c>
      <c r="BM170" s="784">
        <v>0.72549231912179291</v>
      </c>
      <c r="BN170" s="784">
        <v>0.70315918251837195</v>
      </c>
      <c r="BO170" s="784">
        <v>0.68151353629548439</v>
      </c>
      <c r="BP170" s="784">
        <v>0.66053421714625005</v>
      </c>
      <c r="BQ170" s="784">
        <v>0.64020071324283478</v>
      </c>
      <c r="BR170" s="784">
        <v>0.62049314418163903</v>
      </c>
      <c r="BS170" s="784">
        <v>0.60139224154593751</v>
      </c>
      <c r="BT170" s="784">
        <v>0.5828793300668097</v>
      </c>
      <c r="BU170" s="784">
        <v>0.56493630936405415</v>
      </c>
    </row>
    <row r="171" spans="1:73" s="36" customFormat="1" x14ac:dyDescent="0.4">
      <c r="A171" s="40" t="s">
        <v>44</v>
      </c>
      <c r="B171" s="13" t="str">
        <f t="shared" si="122"/>
        <v>3. Agriculturekt CO2-eq WEM</v>
      </c>
      <c r="C171" s="876" t="s">
        <v>48</v>
      </c>
      <c r="D171" s="46" t="s">
        <v>140</v>
      </c>
      <c r="E171" s="23"/>
      <c r="F171" s="24"/>
      <c r="G171" s="25" t="str">
        <f t="shared" si="121"/>
        <v>Þús. tonn CO₂-íg. | kt CO₂e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528">
        <f>AO161</f>
        <v>692.38040246203309</v>
      </c>
      <c r="AP171" s="191">
        <v>690.03005451968113</v>
      </c>
      <c r="AQ171" s="191">
        <v>686.91262824532726</v>
      </c>
      <c r="AR171" s="191">
        <v>685.00713386939856</v>
      </c>
      <c r="AS171" s="191">
        <v>683.08321847839375</v>
      </c>
      <c r="AT171" s="191">
        <v>681.1419825018005</v>
      </c>
      <c r="AU171" s="191">
        <v>678.28992268559182</v>
      </c>
      <c r="AV171" s="191">
        <v>675.57364650219574</v>
      </c>
      <c r="AW171" s="191">
        <v>673.18473962046653</v>
      </c>
      <c r="AX171" s="191">
        <v>671.47007737838976</v>
      </c>
      <c r="AY171" s="191">
        <v>669.75484812820207</v>
      </c>
      <c r="AZ171" s="191">
        <v>667.82757525885449</v>
      </c>
      <c r="BA171" s="191">
        <v>665.75152396977194</v>
      </c>
      <c r="BB171" s="191">
        <v>663.49434448963939</v>
      </c>
      <c r="BC171" s="191">
        <v>660.71153493277609</v>
      </c>
      <c r="BD171" s="191">
        <v>657.40376523039185</v>
      </c>
      <c r="BE171" s="191">
        <v>654.56401178553119</v>
      </c>
      <c r="BF171" s="191">
        <v>651.73800951596172</v>
      </c>
      <c r="BG171" s="191">
        <v>648.96663361866604</v>
      </c>
      <c r="BH171" s="191">
        <v>646.30043293715232</v>
      </c>
      <c r="BI171" s="191">
        <v>643.70447353864677</v>
      </c>
      <c r="BJ171" s="191">
        <v>641.40929717116126</v>
      </c>
      <c r="BK171" s="191">
        <v>639.72696430130713</v>
      </c>
      <c r="BL171" s="191">
        <v>638.05065398418458</v>
      </c>
      <c r="BM171" s="191">
        <v>636.17993979216612</v>
      </c>
      <c r="BN171" s="191">
        <v>634.17146003612959</v>
      </c>
      <c r="BO171" s="191">
        <v>632.01303482581886</v>
      </c>
      <c r="BP171" s="191">
        <v>629.38634554611258</v>
      </c>
      <c r="BQ171" s="191">
        <v>626.23884188892998</v>
      </c>
      <c r="BR171" s="191">
        <v>623.57308256006229</v>
      </c>
      <c r="BS171" s="191">
        <v>620.87221858419036</v>
      </c>
      <c r="BT171" s="191">
        <v>618.27457889114214</v>
      </c>
      <c r="BU171" s="191">
        <v>615.72228398792504</v>
      </c>
    </row>
    <row r="172" spans="1:73" s="36" customFormat="1" x14ac:dyDescent="0.4">
      <c r="A172" s="40"/>
      <c r="B172" s="587"/>
      <c r="C172" s="875"/>
      <c r="D172" s="68"/>
      <c r="E172" s="67"/>
      <c r="F172" s="68"/>
      <c r="G172" s="38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</row>
    <row r="173" spans="1:73" s="12" customFormat="1" ht="36" customHeight="1" x14ac:dyDescent="0.4">
      <c r="A173" s="9"/>
      <c r="B173" s="587" t="s">
        <v>48</v>
      </c>
      <c r="C173" s="874"/>
      <c r="D173" s="1203" t="str">
        <f>$D$20</f>
        <v>Framreiknuð losun: Sviðsmynd með viðbótaraðgerðum
Emission Projections: With Additional Measures (WAM) Scenario</v>
      </c>
      <c r="E173" s="1203"/>
      <c r="F173" s="189"/>
      <c r="G173" s="189"/>
      <c r="H173" s="11"/>
      <c r="I173" s="12" t="s">
        <v>48</v>
      </c>
      <c r="J173" s="13"/>
      <c r="K173" s="14"/>
      <c r="L173" s="15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</row>
    <row r="174" spans="1:73" s="32" customFormat="1" x14ac:dyDescent="0.4">
      <c r="A174" s="40" t="s">
        <v>62</v>
      </c>
      <c r="B174" s="13" t="str">
        <f>A174&amp;" WAM"</f>
        <v>3.A Enteric fermentationkt CO2-eq WAM</v>
      </c>
      <c r="C174" s="876" t="s">
        <v>48</v>
      </c>
      <c r="D174" s="18" t="s">
        <v>17</v>
      </c>
      <c r="E174" s="17" t="s">
        <v>192</v>
      </c>
      <c r="F174" s="18" t="str">
        <f>$F$22</f>
        <v>Ekki er til framreikningar fyrir þennan flokk í sviðsmynd með viðbótaraðgerðum, þ.a.l. eru er þetta sömu tölur og í sviðsmynd með núgildandi aðgerðum.</v>
      </c>
      <c r="G174" s="19" t="str">
        <f t="shared" ref="G174:G181" si="125">$G$5</f>
        <v>Þús. tonn CO₂-íg. | kt CO₂e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561">
        <v>294.64299860556002</v>
      </c>
      <c r="AQ174" s="564">
        <v>292.19727781756984</v>
      </c>
      <c r="AR174" s="564">
        <v>290.05744814950054</v>
      </c>
      <c r="AS174" s="564">
        <v>287.86333678119104</v>
      </c>
      <c r="AT174" s="564">
        <v>285.75854190213192</v>
      </c>
      <c r="AU174" s="564">
        <v>283.64959977243535</v>
      </c>
      <c r="AV174" s="564">
        <v>281.64370317079846</v>
      </c>
      <c r="AW174" s="564">
        <v>279.74436856652511</v>
      </c>
      <c r="AX174" s="564">
        <v>278.20925714131153</v>
      </c>
      <c r="AY174" s="564">
        <v>276.62898885886449</v>
      </c>
      <c r="AZ174" s="564">
        <v>274.99111925339537</v>
      </c>
      <c r="BA174" s="564">
        <v>273.23380793109868</v>
      </c>
      <c r="BB174" s="564">
        <v>271.44374979954796</v>
      </c>
      <c r="BC174" s="564">
        <v>269.36319721257928</v>
      </c>
      <c r="BD174" s="564">
        <v>267.0587714837315</v>
      </c>
      <c r="BE174" s="564">
        <v>264.94278999483191</v>
      </c>
      <c r="BF174" s="564">
        <v>262.86571380302826</v>
      </c>
      <c r="BG174" s="564">
        <v>260.78165072261248</v>
      </c>
      <c r="BH174" s="564">
        <v>258.7818758866311</v>
      </c>
      <c r="BI174" s="564">
        <v>256.78725442482374</v>
      </c>
      <c r="BJ174" s="564">
        <v>254.97409774882223</v>
      </c>
      <c r="BK174" s="564">
        <v>253.40282351707995</v>
      </c>
      <c r="BL174" s="564">
        <v>251.8759272156538</v>
      </c>
      <c r="BM174" s="564">
        <v>250.21136016563207</v>
      </c>
      <c r="BN174" s="564">
        <v>248.52486427308133</v>
      </c>
      <c r="BO174" s="564">
        <v>246.72370941932036</v>
      </c>
      <c r="BP174" s="564">
        <v>244.7480212885846</v>
      </c>
      <c r="BQ174" s="564">
        <v>242.48513887722658</v>
      </c>
      <c r="BR174" s="564">
        <v>240.47857690865317</v>
      </c>
      <c r="BS174" s="564">
        <v>238.41977579150901</v>
      </c>
      <c r="BT174" s="564">
        <v>236.44223192242555</v>
      </c>
      <c r="BU174" s="564">
        <v>234.45286615868955</v>
      </c>
    </row>
    <row r="175" spans="1:73" s="32" customFormat="1" x14ac:dyDescent="0.4">
      <c r="A175" s="40" t="s">
        <v>63</v>
      </c>
      <c r="B175" s="13" t="str">
        <f t="shared" ref="B175:B181" si="126">A175&amp;" WAM"</f>
        <v>3.B Manure managmentkt CO2-eq WAM</v>
      </c>
      <c r="C175" s="876" t="s">
        <v>48</v>
      </c>
      <c r="D175" s="18" t="s">
        <v>18</v>
      </c>
      <c r="E175" s="17" t="s">
        <v>193</v>
      </c>
      <c r="F175" s="18" t="str">
        <f>$F$22</f>
        <v>Ekki er til framreikningar fyrir þennan flokk í sviðsmynd með viðbótaraðgerðum, þ.a.l. eru er þetta sömu tölur og í sviðsmynd með núgildandi aðgerðum.</v>
      </c>
      <c r="G175" s="19" t="str">
        <f t="shared" si="125"/>
        <v>Þús. tonn CO₂-íg. | kt CO₂e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564">
        <v>70.747533936727109</v>
      </c>
      <c r="AQ175" s="564">
        <v>69.707987786251735</v>
      </c>
      <c r="AR175" s="564">
        <v>68.902151472545626</v>
      </c>
      <c r="AS175" s="564">
        <v>68.077672323989376</v>
      </c>
      <c r="AT175" s="564">
        <v>67.297802919304686</v>
      </c>
      <c r="AU175" s="564">
        <v>66.53735177343421</v>
      </c>
      <c r="AV175" s="564">
        <v>65.829203475861959</v>
      </c>
      <c r="AW175" s="564">
        <v>65.261951483977114</v>
      </c>
      <c r="AX175" s="564">
        <v>64.969765242544341</v>
      </c>
      <c r="AY175" s="564">
        <v>64.680761553031971</v>
      </c>
      <c r="AZ175" s="564">
        <v>64.298074899952582</v>
      </c>
      <c r="BA175" s="564">
        <v>63.852138086656183</v>
      </c>
      <c r="BB175" s="564">
        <v>63.328645737691559</v>
      </c>
      <c r="BC175" s="564">
        <v>62.588952719750701</v>
      </c>
      <c r="BD175" s="564">
        <v>61.63043165051316</v>
      </c>
      <c r="BE175" s="564">
        <v>60.86721065742735</v>
      </c>
      <c r="BF175" s="564">
        <v>60.107463040236674</v>
      </c>
      <c r="BG175" s="564">
        <v>59.370802014831938</v>
      </c>
      <c r="BH175" s="564">
        <v>58.675193050299882</v>
      </c>
      <c r="BI175" s="564">
        <v>58.007924943837111</v>
      </c>
      <c r="BJ175" s="564">
        <v>57.46228975070872</v>
      </c>
      <c r="BK175" s="564">
        <v>57.17695573622337</v>
      </c>
      <c r="BL175" s="564">
        <v>56.889457631583227</v>
      </c>
      <c r="BM175" s="564">
        <v>56.524970665797873</v>
      </c>
      <c r="BN175" s="564">
        <v>56.09798941718023</v>
      </c>
      <c r="BO175" s="564">
        <v>55.612087305428091</v>
      </c>
      <c r="BP175" s="564">
        <v>54.92497820396629</v>
      </c>
      <c r="BQ175" s="564">
        <v>54.023524812212337</v>
      </c>
      <c r="BR175" s="564">
        <v>53.32194026854107</v>
      </c>
      <c r="BS175" s="564">
        <v>52.607021833337527</v>
      </c>
      <c r="BT175" s="564">
        <v>51.933118617593266</v>
      </c>
      <c r="BU175" s="564">
        <v>51.278792767549092</v>
      </c>
    </row>
    <row r="176" spans="1:73" s="32" customFormat="1" x14ac:dyDescent="0.4">
      <c r="A176" s="40" t="s">
        <v>64</v>
      </c>
      <c r="B176" s="13" t="str">
        <f t="shared" si="126"/>
        <v>3.D Agricultural soilskt CO2-eq WAM</v>
      </c>
      <c r="C176" s="876" t="s">
        <v>48</v>
      </c>
      <c r="D176" s="18" t="s">
        <v>19</v>
      </c>
      <c r="E176" s="17" t="s">
        <v>194</v>
      </c>
      <c r="F176" s="18"/>
      <c r="G176" s="19" t="str">
        <f t="shared" si="125"/>
        <v>Þús. tonn CO₂-íg. | kt CO₂e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78">
        <v>318.20345521063422</v>
      </c>
      <c r="AQ176" s="78">
        <v>316.2199062602113</v>
      </c>
      <c r="AR176" s="78">
        <v>314.91675294167823</v>
      </c>
      <c r="AS176" s="78">
        <v>313.67610423099143</v>
      </c>
      <c r="AT176" s="78">
        <v>312.29236456297139</v>
      </c>
      <c r="AU176" s="78">
        <v>309.99042298766506</v>
      </c>
      <c r="AV176" s="78">
        <v>307.67713933213196</v>
      </c>
      <c r="AW176" s="78">
        <v>307.76255782482804</v>
      </c>
      <c r="AX176" s="78">
        <v>307.88096684872971</v>
      </c>
      <c r="AY176" s="78">
        <v>308.03918736461424</v>
      </c>
      <c r="AZ176" s="78">
        <v>308.13639186313219</v>
      </c>
      <c r="BA176" s="78">
        <v>308.26629825879661</v>
      </c>
      <c r="BB176" s="78">
        <v>308.3251817865505</v>
      </c>
      <c r="BC176" s="78">
        <v>308.36470588916211</v>
      </c>
      <c r="BD176" s="78">
        <v>308.32218089493171</v>
      </c>
      <c r="BE176" s="78">
        <v>308.36180629315368</v>
      </c>
      <c r="BF176" s="78">
        <v>308.37216462275472</v>
      </c>
      <c r="BG176" s="78">
        <v>308.41976937708893</v>
      </c>
      <c r="BH176" s="78">
        <v>308.4464823693923</v>
      </c>
      <c r="BI176" s="78">
        <v>308.50875328945455</v>
      </c>
      <c r="BJ176" s="78">
        <v>308.56772853411206</v>
      </c>
      <c r="BK176" s="78">
        <v>308.73492351130477</v>
      </c>
      <c r="BL176" s="78">
        <v>308.86558390498431</v>
      </c>
      <c r="BM176" s="78">
        <v>309.01565967817288</v>
      </c>
      <c r="BN176" s="78">
        <v>309.11239174743952</v>
      </c>
      <c r="BO176" s="78">
        <v>309.2319070801787</v>
      </c>
      <c r="BP176" s="78">
        <v>309.25961720056637</v>
      </c>
      <c r="BQ176" s="78">
        <v>309.26798111683303</v>
      </c>
      <c r="BR176" s="78">
        <v>309.30060593111762</v>
      </c>
      <c r="BS176" s="78">
        <v>309.36282407852661</v>
      </c>
      <c r="BT176" s="78">
        <v>309.40550833855144</v>
      </c>
      <c r="BU176" s="78">
        <v>309.48482557860478</v>
      </c>
    </row>
    <row r="177" spans="1:74" s="32" customFormat="1" x14ac:dyDescent="0.4">
      <c r="A177" s="40" t="s">
        <v>103</v>
      </c>
      <c r="B177" s="13" t="str">
        <f t="shared" si="126"/>
        <v>Liming and CO2 from fertilizers kt CO2e WAM</v>
      </c>
      <c r="C177" s="876" t="s">
        <v>48</v>
      </c>
      <c r="D177" s="18" t="s">
        <v>274</v>
      </c>
      <c r="E177" s="17" t="s">
        <v>275</v>
      </c>
      <c r="F177" s="18"/>
      <c r="G177" s="19" t="str">
        <f t="shared" si="125"/>
        <v>Þús. tonn CO₂-íg. | kt CO₂e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77">
        <f t="shared" ref="AP177" si="127">SUM(AP178:AP180)</f>
        <v>6.4360667667598603</v>
      </c>
      <c r="AQ177" s="77">
        <f t="shared" ref="AQ177:BU177" si="128">SUM(AQ178:AQ180)</f>
        <v>6.2656690802445247</v>
      </c>
      <c r="AR177" s="77">
        <f t="shared" si="128"/>
        <v>6.1014219545285142</v>
      </c>
      <c r="AS177" s="77">
        <f t="shared" si="128"/>
        <v>5.9430631073710778</v>
      </c>
      <c r="AT177" s="77">
        <f t="shared" si="128"/>
        <v>5.7903405760326052</v>
      </c>
      <c r="AU177" s="77">
        <f t="shared" si="128"/>
        <v>5.6430123304792188</v>
      </c>
      <c r="AV177" s="77">
        <f t="shared" si="128"/>
        <v>5.5008459006220765</v>
      </c>
      <c r="AW177" s="77">
        <f t="shared" si="128"/>
        <v>5.5322819452725209</v>
      </c>
      <c r="AX177" s="77">
        <f t="shared" si="128"/>
        <v>5.5645134554541542</v>
      </c>
      <c r="AY177" s="77">
        <f t="shared" si="128"/>
        <v>5.5975159440154103</v>
      </c>
      <c r="AZ177" s="77">
        <f t="shared" si="128"/>
        <v>5.6312656776030767</v>
      </c>
      <c r="BA177" s="77">
        <f t="shared" si="128"/>
        <v>5.6657396534577593</v>
      </c>
      <c r="BB177" s="77">
        <f t="shared" si="128"/>
        <v>5.7009155769237481</v>
      </c>
      <c r="BC177" s="77">
        <f t="shared" si="128"/>
        <v>5.7367718396511176</v>
      </c>
      <c r="BD177" s="77">
        <f t="shared" si="128"/>
        <v>5.7732874984689291</v>
      </c>
      <c r="BE177" s="77">
        <f t="shared" si="128"/>
        <v>5.8104422549087058</v>
      </c>
      <c r="BF177" s="77">
        <f t="shared" si="128"/>
        <v>5.8482164353583173</v>
      </c>
      <c r="BG177" s="77">
        <f t="shared" si="128"/>
        <v>5.8865909718267435</v>
      </c>
      <c r="BH177" s="77">
        <f t="shared" si="128"/>
        <v>5.9255473833009802</v>
      </c>
      <c r="BI177" s="77">
        <f t="shared" si="128"/>
        <v>5.9650677576768718</v>
      </c>
      <c r="BJ177" s="77">
        <f t="shared" si="128"/>
        <v>6.0051347342461154</v>
      </c>
      <c r="BK177" s="77">
        <f t="shared" si="128"/>
        <v>6.0457314867224436</v>
      </c>
      <c r="BL177" s="77">
        <f t="shared" si="128"/>
        <v>6.0868417067902545</v>
      </c>
      <c r="BM177" s="77">
        <f t="shared" si="128"/>
        <v>6.1284495881597261</v>
      </c>
      <c r="BN177" s="77">
        <f t="shared" si="128"/>
        <v>6.1705398111127332</v>
      </c>
      <c r="BO177" s="77">
        <f t="shared" si="128"/>
        <v>6.2130975275245053</v>
      </c>
      <c r="BP177" s="77">
        <f t="shared" si="128"/>
        <v>6.2561083463463598</v>
      </c>
      <c r="BQ177" s="77">
        <f t="shared" si="128"/>
        <v>6.2995583195353726</v>
      </c>
      <c r="BR177" s="77">
        <f t="shared" si="128"/>
        <v>6.3434339284170926</v>
      </c>
      <c r="BS177" s="77">
        <f t="shared" si="128"/>
        <v>6.3877220704681505</v>
      </c>
      <c r="BT177" s="77">
        <f t="shared" si="128"/>
        <v>6.4324100465056775</v>
      </c>
      <c r="BU177" s="77">
        <f t="shared" si="128"/>
        <v>6.4774855482711393</v>
      </c>
    </row>
    <row r="178" spans="1:74" s="90" customFormat="1" x14ac:dyDescent="0.4">
      <c r="A178" s="40" t="s">
        <v>65</v>
      </c>
      <c r="B178" s="13" t="str">
        <f t="shared" si="126"/>
        <v>3.G Limingkt CO2-eq WAM</v>
      </c>
      <c r="C178" s="876" t="s">
        <v>48</v>
      </c>
      <c r="D178" s="58" t="s">
        <v>116</v>
      </c>
      <c r="E178" s="80" t="s">
        <v>147</v>
      </c>
      <c r="F178" s="18" t="str">
        <f>$F$22</f>
        <v>Ekki er til framreikningar fyrir þennan flokk í sviðsmynd með viðbótaraðgerðum, þ.a.l. eru er þetta sömu tölur og í sviðsmynd með núgildandi aðgerðum.</v>
      </c>
      <c r="G178" s="60" t="str">
        <f t="shared" si="125"/>
        <v>Þús. tonn CO₂-íg. | kt CO₂e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566">
        <v>2.9808795700935491</v>
      </c>
      <c r="AQ178" s="566">
        <v>3.038156325936884</v>
      </c>
      <c r="AR178" s="566">
        <v>3.095433081780218</v>
      </c>
      <c r="AS178" s="566">
        <v>3.1527098376235521</v>
      </c>
      <c r="AT178" s="566">
        <v>3.209986593466887</v>
      </c>
      <c r="AU178" s="566">
        <v>3.267263349310221</v>
      </c>
      <c r="AV178" s="566">
        <v>3.324540105153555</v>
      </c>
      <c r="AW178" s="566">
        <v>3.3818168609968899</v>
      </c>
      <c r="AX178" s="566">
        <v>3.4390936168402244</v>
      </c>
      <c r="AY178" s="566">
        <v>3.4963703726835584</v>
      </c>
      <c r="AZ178" s="566">
        <v>3.5536471285268934</v>
      </c>
      <c r="BA178" s="566">
        <v>3.6109238843702274</v>
      </c>
      <c r="BB178" s="566">
        <v>3.6682006402135618</v>
      </c>
      <c r="BC178" s="566">
        <v>3.7254773960568963</v>
      </c>
      <c r="BD178" s="566">
        <v>3.7827541519002308</v>
      </c>
      <c r="BE178" s="566">
        <v>3.8400309077435648</v>
      </c>
      <c r="BF178" s="566">
        <v>3.8973076635868997</v>
      </c>
      <c r="BG178" s="566">
        <v>3.9545844194302342</v>
      </c>
      <c r="BH178" s="566">
        <v>4.0118611752735678</v>
      </c>
      <c r="BI178" s="566">
        <v>4.0691379311169023</v>
      </c>
      <c r="BJ178" s="566">
        <v>4.1264146869602367</v>
      </c>
      <c r="BK178" s="566">
        <v>4.1836914428035712</v>
      </c>
      <c r="BL178" s="566">
        <v>4.2409681986469057</v>
      </c>
      <c r="BM178" s="566">
        <v>4.2982449544902401</v>
      </c>
      <c r="BN178" s="566">
        <v>4.3555217103335737</v>
      </c>
      <c r="BO178" s="566">
        <v>4.4127984661769091</v>
      </c>
      <c r="BP178" s="566">
        <v>4.4700752220202435</v>
      </c>
      <c r="BQ178" s="566">
        <v>4.527351977863578</v>
      </c>
      <c r="BR178" s="566">
        <v>4.5846287337069116</v>
      </c>
      <c r="BS178" s="566">
        <v>4.6419054895502461</v>
      </c>
      <c r="BT178" s="566">
        <v>4.6991822453935805</v>
      </c>
      <c r="BU178" s="566">
        <v>4.7564590012369159</v>
      </c>
      <c r="BV178" s="32"/>
    </row>
    <row r="179" spans="1:74" s="90" customFormat="1" x14ac:dyDescent="0.4">
      <c r="A179" s="40" t="s">
        <v>88</v>
      </c>
      <c r="B179" s="13" t="str">
        <f t="shared" si="126"/>
        <v>3.H Urea applicationkt CO2-eq WAM</v>
      </c>
      <c r="C179" s="876" t="s">
        <v>48</v>
      </c>
      <c r="D179" s="58" t="s">
        <v>115</v>
      </c>
      <c r="E179" s="80" t="s">
        <v>148</v>
      </c>
      <c r="F179" s="58"/>
      <c r="G179" s="60" t="str">
        <f t="shared" si="125"/>
        <v>Þús. tonn CO₂-íg. | kt CO₂e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197">
        <v>1.9659850833333334</v>
      </c>
      <c r="AQ179" s="197">
        <v>1.8611325455555556</v>
      </c>
      <c r="AR179" s="197">
        <v>1.7562800077777778</v>
      </c>
      <c r="AS179" s="197">
        <v>1.65142747</v>
      </c>
      <c r="AT179" s="197">
        <v>1.5465749322222222</v>
      </c>
      <c r="AU179" s="197">
        <v>1.4417223944444446</v>
      </c>
      <c r="AV179" s="197">
        <v>1.3368698566666666</v>
      </c>
      <c r="AW179" s="197">
        <v>1.3368698566666666</v>
      </c>
      <c r="AX179" s="197">
        <v>1.3368698566666666</v>
      </c>
      <c r="AY179" s="197">
        <v>1.3368698566666666</v>
      </c>
      <c r="AZ179" s="197">
        <v>1.3368698566666666</v>
      </c>
      <c r="BA179" s="197">
        <v>1.3368698566666666</v>
      </c>
      <c r="BB179" s="197">
        <v>1.3368698566666666</v>
      </c>
      <c r="BC179" s="197">
        <v>1.3368698566666666</v>
      </c>
      <c r="BD179" s="197">
        <v>1.3368698566666666</v>
      </c>
      <c r="BE179" s="197">
        <v>1.3368698566666666</v>
      </c>
      <c r="BF179" s="197">
        <v>1.3368698566666666</v>
      </c>
      <c r="BG179" s="197">
        <v>1.3368698566666666</v>
      </c>
      <c r="BH179" s="197">
        <v>1.3368698566666666</v>
      </c>
      <c r="BI179" s="197">
        <v>1.3368698566666666</v>
      </c>
      <c r="BJ179" s="197">
        <v>1.3368698566666666</v>
      </c>
      <c r="BK179" s="197">
        <v>1.3368698566666666</v>
      </c>
      <c r="BL179" s="197">
        <v>1.3368698566666666</v>
      </c>
      <c r="BM179" s="197">
        <v>1.3368698566666666</v>
      </c>
      <c r="BN179" s="197">
        <v>1.3368698566666666</v>
      </c>
      <c r="BO179" s="197">
        <v>1.3368698566666666</v>
      </c>
      <c r="BP179" s="197">
        <v>1.3368698566666666</v>
      </c>
      <c r="BQ179" s="197">
        <v>1.3368698566666666</v>
      </c>
      <c r="BR179" s="197">
        <v>1.3368698566666666</v>
      </c>
      <c r="BS179" s="197">
        <v>1.3368698566666666</v>
      </c>
      <c r="BT179" s="197">
        <v>1.3368698566666666</v>
      </c>
      <c r="BU179" s="197">
        <v>1.3368698566666666</v>
      </c>
      <c r="BV179" s="32"/>
    </row>
    <row r="180" spans="1:74" s="90" customFormat="1" x14ac:dyDescent="0.4">
      <c r="A180" s="40" t="s">
        <v>89</v>
      </c>
      <c r="B180" s="13" t="str">
        <f t="shared" si="126"/>
        <v>3.I Other carbon-containing fertilizerskt CO2-eq WAM</v>
      </c>
      <c r="C180" s="876" t="s">
        <v>48</v>
      </c>
      <c r="D180" s="58" t="s">
        <v>117</v>
      </c>
      <c r="E180" s="80" t="s">
        <v>149</v>
      </c>
      <c r="F180" s="58"/>
      <c r="G180" s="60" t="str">
        <f t="shared" si="125"/>
        <v>Þús. tonn CO₂-íg. | kt CO₂e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197">
        <v>1.489202113332978</v>
      </c>
      <c r="AQ180" s="197">
        <v>1.3663802087520858</v>
      </c>
      <c r="AR180" s="197">
        <v>1.2497088649705186</v>
      </c>
      <c r="AS180" s="197">
        <v>1.1389257997475259</v>
      </c>
      <c r="AT180" s="197">
        <v>1.0337790503434952</v>
      </c>
      <c r="AU180" s="197">
        <v>0.93402658672455352</v>
      </c>
      <c r="AV180" s="197">
        <v>0.83943593880185485</v>
      </c>
      <c r="AW180" s="197">
        <v>0.81359522760896386</v>
      </c>
      <c r="AX180" s="197">
        <v>0.78854998194726311</v>
      </c>
      <c r="AY180" s="197">
        <v>0.76427571466518507</v>
      </c>
      <c r="AZ180" s="197">
        <v>0.7407486924095168</v>
      </c>
      <c r="BA180" s="197">
        <v>0.71794591242086536</v>
      </c>
      <c r="BB180" s="197">
        <v>0.69584508004351942</v>
      </c>
      <c r="BC180" s="197">
        <v>0.67442458692755436</v>
      </c>
      <c r="BD180" s="197">
        <v>0.65366348990203205</v>
      </c>
      <c r="BE180" s="197">
        <v>0.63354149049847475</v>
      </c>
      <c r="BF180" s="197">
        <v>0.61403891510475073</v>
      </c>
      <c r="BG180" s="197">
        <v>0.59513669572984285</v>
      </c>
      <c r="BH180" s="197">
        <v>0.57681635136074594</v>
      </c>
      <c r="BI180" s="197">
        <v>0.55905996989330298</v>
      </c>
      <c r="BJ180" s="197">
        <v>0.54185019061921225</v>
      </c>
      <c r="BK180" s="197">
        <v>0.52517018725220632</v>
      </c>
      <c r="BL180" s="197">
        <v>0.50900365147668236</v>
      </c>
      <c r="BM180" s="197">
        <v>0.49333477700281914</v>
      </c>
      <c r="BN180" s="197">
        <v>0.4781482441124929</v>
      </c>
      <c r="BO180" s="197">
        <v>0.46342920468092935</v>
      </c>
      <c r="BP180" s="197">
        <v>0.44916326765944997</v>
      </c>
      <c r="BQ180" s="197">
        <v>0.43533648500512762</v>
      </c>
      <c r="BR180" s="197">
        <v>0.42193533804351452</v>
      </c>
      <c r="BS180" s="197">
        <v>0.40894672425123746</v>
      </c>
      <c r="BT180" s="197">
        <v>0.39635794444543054</v>
      </c>
      <c r="BU180" s="197">
        <v>0.38415669036755679</v>
      </c>
      <c r="BV180" s="32"/>
    </row>
    <row r="181" spans="1:74" s="36" customFormat="1" x14ac:dyDescent="0.4">
      <c r="A181" s="40" t="s">
        <v>44</v>
      </c>
      <c r="B181" s="13" t="str">
        <f t="shared" si="126"/>
        <v>3. Agriculturekt CO2-eq WAM</v>
      </c>
      <c r="C181" s="876" t="s">
        <v>48</v>
      </c>
      <c r="D181" s="46" t="s">
        <v>140</v>
      </c>
      <c r="E181" s="23"/>
      <c r="F181" s="24"/>
      <c r="G181" s="25" t="str">
        <f t="shared" si="125"/>
        <v>Þús. tonn CO₂-íg. | kt CO₂e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528">
        <f>AO161</f>
        <v>692.38040246203309</v>
      </c>
      <c r="AP181" s="191">
        <v>690.03005451968113</v>
      </c>
      <c r="AQ181" s="191">
        <v>684.39084094427733</v>
      </c>
      <c r="AR181" s="191">
        <v>679.977774518253</v>
      </c>
      <c r="AS181" s="191">
        <v>675.5601764435429</v>
      </c>
      <c r="AT181" s="191">
        <v>671.13904996044062</v>
      </c>
      <c r="AU181" s="191">
        <v>665.82038686401393</v>
      </c>
      <c r="AV181" s="191">
        <v>660.65089187941453</v>
      </c>
      <c r="AW181" s="191">
        <v>658.30115982060272</v>
      </c>
      <c r="AX181" s="191">
        <v>656.6245026880398</v>
      </c>
      <c r="AY181" s="191">
        <v>654.94645372052605</v>
      </c>
      <c r="AZ181" s="191">
        <v>653.05685169408321</v>
      </c>
      <c r="BA181" s="191">
        <v>651.01798393000922</v>
      </c>
      <c r="BB181" s="191">
        <v>648.79849290071377</v>
      </c>
      <c r="BC181" s="191">
        <v>646.0536276611432</v>
      </c>
      <c r="BD181" s="191">
        <v>642.78467152764529</v>
      </c>
      <c r="BE181" s="191">
        <v>639.98224920032169</v>
      </c>
      <c r="BF181" s="191">
        <v>637.19355790137786</v>
      </c>
      <c r="BG181" s="191">
        <v>634.45881308636012</v>
      </c>
      <c r="BH181" s="191">
        <v>631.82909868962429</v>
      </c>
      <c r="BI181" s="191">
        <v>629.26900041579222</v>
      </c>
      <c r="BJ181" s="191">
        <v>627.00925076788917</v>
      </c>
      <c r="BK181" s="191">
        <v>625.36043425133062</v>
      </c>
      <c r="BL181" s="191">
        <v>623.71781045901162</v>
      </c>
      <c r="BM181" s="191">
        <v>621.88044009776252</v>
      </c>
      <c r="BN181" s="191">
        <v>619.9057852488138</v>
      </c>
      <c r="BO181" s="191">
        <v>617.78080133245157</v>
      </c>
      <c r="BP181" s="191">
        <v>615.18872503946363</v>
      </c>
      <c r="BQ181" s="191">
        <v>612.07620312580718</v>
      </c>
      <c r="BR181" s="191">
        <v>609.44455703672907</v>
      </c>
      <c r="BS181" s="191">
        <v>606.77734377384138</v>
      </c>
      <c r="BT181" s="191">
        <v>604.21326892507591</v>
      </c>
      <c r="BU181" s="191">
        <v>601.69397005311464</v>
      </c>
      <c r="BV181" s="32"/>
    </row>
    <row r="183" spans="1:74" s="457" customFormat="1" ht="42.6" customHeight="1" x14ac:dyDescent="0.75">
      <c r="A183" s="448"/>
      <c r="B183" s="589" t="s">
        <v>48</v>
      </c>
      <c r="C183" s="888"/>
      <c r="D183" s="450" t="s">
        <v>202</v>
      </c>
      <c r="E183" s="451"/>
      <c r="F183" s="452"/>
      <c r="G183" s="453"/>
      <c r="H183" s="454"/>
      <c r="I183" s="455"/>
      <c r="J183" s="455"/>
      <c r="K183" s="455"/>
      <c r="L183" s="455"/>
      <c r="M183" s="455"/>
      <c r="N183" s="455"/>
      <c r="O183" s="455"/>
      <c r="P183" s="455"/>
      <c r="Q183" s="455"/>
      <c r="R183" s="455"/>
      <c r="S183" s="455"/>
      <c r="T183" s="456"/>
      <c r="U183" s="456"/>
      <c r="V183" s="456"/>
      <c r="W183" s="456"/>
      <c r="X183" s="456"/>
      <c r="Y183" s="456"/>
      <c r="Z183" s="456"/>
      <c r="AA183" s="456"/>
      <c r="AB183" s="456"/>
      <c r="AC183" s="456"/>
      <c r="AD183" s="456"/>
      <c r="AE183" s="456"/>
      <c r="AF183" s="456"/>
      <c r="AG183" s="456"/>
      <c r="AH183" s="456"/>
      <c r="AI183" s="456"/>
      <c r="AJ183" s="456"/>
      <c r="AK183" s="456"/>
      <c r="AL183" s="456"/>
      <c r="AM183" s="456"/>
      <c r="AN183" s="456"/>
      <c r="AO183" s="456"/>
    </row>
    <row r="184" spans="1:74" s="487" customFormat="1" ht="37.200000000000003" customHeight="1" x14ac:dyDescent="0.4">
      <c r="A184" s="486"/>
      <c r="B184" s="590"/>
      <c r="C184" s="890"/>
      <c r="D184" s="218"/>
      <c r="E184" s="203"/>
      <c r="F184" s="203"/>
      <c r="G184" s="91"/>
      <c r="H184" s="413"/>
      <c r="I184" s="484"/>
      <c r="J184" s="484"/>
      <c r="K184" s="484"/>
      <c r="L184" s="484"/>
      <c r="M184" s="484"/>
      <c r="N184" s="484"/>
      <c r="O184" s="484"/>
      <c r="P184" s="484"/>
      <c r="Q184" s="484"/>
      <c r="R184" s="484"/>
      <c r="S184" s="484"/>
      <c r="T184" s="484"/>
      <c r="U184" s="484"/>
      <c r="V184" s="484"/>
      <c r="W184" s="484"/>
      <c r="X184" s="484"/>
      <c r="Y184" s="484"/>
      <c r="Z184" s="484"/>
      <c r="AA184" s="484"/>
      <c r="AB184" s="484"/>
      <c r="AC184" s="484"/>
      <c r="AD184" s="484"/>
      <c r="AE184" s="484"/>
      <c r="AF184" s="484"/>
      <c r="AG184" s="484"/>
      <c r="AH184" s="484"/>
      <c r="AI184" s="484"/>
      <c r="AJ184" s="484"/>
      <c r="AK184" s="484"/>
      <c r="AL184" s="484"/>
      <c r="AM184" s="484"/>
      <c r="AN184" s="484"/>
      <c r="AO184" s="484"/>
      <c r="AP184" s="484"/>
      <c r="AQ184" s="484"/>
      <c r="AR184" s="484"/>
      <c r="AS184" s="484"/>
      <c r="AT184" s="484"/>
      <c r="AU184" s="484"/>
      <c r="AV184" s="484"/>
      <c r="AW184" s="484"/>
      <c r="AX184" s="484"/>
      <c r="AY184" s="484"/>
      <c r="AZ184" s="484"/>
      <c r="BA184" s="484"/>
      <c r="BB184" s="484"/>
      <c r="BC184" s="484"/>
      <c r="BD184" s="484"/>
      <c r="BE184" s="484"/>
      <c r="BF184" s="484"/>
      <c r="BG184" s="484"/>
      <c r="BH184" s="484"/>
      <c r="BI184" s="484"/>
      <c r="BJ184" s="484"/>
      <c r="BK184" s="484"/>
      <c r="BL184" s="484"/>
      <c r="BM184" s="484"/>
      <c r="BN184" s="484"/>
      <c r="BO184" s="484"/>
      <c r="BP184" s="484"/>
      <c r="BQ184" s="484"/>
      <c r="BR184" s="484"/>
      <c r="BS184" s="484"/>
      <c r="BT184" s="484"/>
      <c r="BU184" s="484"/>
    </row>
    <row r="185" spans="1:74" s="12" customFormat="1" ht="24" customHeight="1" x14ac:dyDescent="0.4">
      <c r="A185" s="9"/>
      <c r="B185" s="587" t="s">
        <v>48</v>
      </c>
      <c r="C185" s="874"/>
      <c r="D185" s="86" t="str">
        <f>$D$4</f>
        <v>Söguleg losun | Historical Emissions</v>
      </c>
      <c r="E185" s="86"/>
      <c r="F185" s="86"/>
      <c r="G185" s="86"/>
      <c r="H185" s="11"/>
      <c r="I185" s="92"/>
      <c r="J185" s="93"/>
      <c r="K185" s="94"/>
      <c r="L185" s="15"/>
      <c r="M185" s="95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</row>
    <row r="186" spans="1:74" s="32" customFormat="1" x14ac:dyDescent="0.4">
      <c r="A186" s="9"/>
      <c r="B186" s="47" t="s">
        <v>104</v>
      </c>
      <c r="C186" s="874" t="s">
        <v>48</v>
      </c>
      <c r="D186" s="18" t="s">
        <v>20</v>
      </c>
      <c r="E186" s="17" t="s">
        <v>195</v>
      </c>
      <c r="F186" s="18"/>
      <c r="G186" s="19" t="str">
        <f t="shared" ref="G186:G207" si="129">$G$5</f>
        <v>Þús. tonn CO₂-íg. | kt CO₂e</v>
      </c>
      <c r="H186" s="20">
        <f t="shared" ref="H186:AO186" si="130">SUM(H$187:H$190)-SUM(H$191:H$192)</f>
        <v>151.01812194834065</v>
      </c>
      <c r="I186" s="20">
        <f t="shared" si="130"/>
        <v>146.7014245208909</v>
      </c>
      <c r="J186" s="20">
        <f t="shared" si="130"/>
        <v>139.00143179703039</v>
      </c>
      <c r="K186" s="20">
        <f t="shared" si="130"/>
        <v>141.85629984134258</v>
      </c>
      <c r="L186" s="20">
        <f t="shared" si="130"/>
        <v>144.55812271368919</v>
      </c>
      <c r="M186" s="20">
        <f t="shared" si="130"/>
        <v>140.99102472492902</v>
      </c>
      <c r="N186" s="20">
        <f t="shared" si="130"/>
        <v>147.77533504225178</v>
      </c>
      <c r="O186" s="20">
        <f t="shared" si="130"/>
        <v>144.28630366699744</v>
      </c>
      <c r="P186" s="20">
        <f t="shared" si="130"/>
        <v>146.43049324848758</v>
      </c>
      <c r="Q186" s="20">
        <f t="shared" si="130"/>
        <v>150.92290579804745</v>
      </c>
      <c r="R186" s="20">
        <f t="shared" si="130"/>
        <v>148.53661699681965</v>
      </c>
      <c r="S186" s="20">
        <f t="shared" si="130"/>
        <v>148.25476638308271</v>
      </c>
      <c r="T186" s="20">
        <f t="shared" si="130"/>
        <v>139.86374751804053</v>
      </c>
      <c r="U186" s="20">
        <f t="shared" si="130"/>
        <v>137.52321156482546</v>
      </c>
      <c r="V186" s="20">
        <f t="shared" si="130"/>
        <v>135.27587052019413</v>
      </c>
      <c r="W186" s="20">
        <f t="shared" si="130"/>
        <v>133.17035339469737</v>
      </c>
      <c r="X186" s="20">
        <f t="shared" si="130"/>
        <v>148.74634921453037</v>
      </c>
      <c r="Y186" s="20">
        <f t="shared" si="130"/>
        <v>157.42528105969427</v>
      </c>
      <c r="Z186" s="20">
        <f t="shared" si="130"/>
        <v>168.26886938916508</v>
      </c>
      <c r="AA186" s="20">
        <f t="shared" si="130"/>
        <v>150.65162378136935</v>
      </c>
      <c r="AB186" s="20">
        <f t="shared" si="130"/>
        <v>142.50720133972885</v>
      </c>
      <c r="AC186" s="20">
        <f t="shared" si="130"/>
        <v>140.57248959530415</v>
      </c>
      <c r="AD186" s="20">
        <f t="shared" si="130"/>
        <v>144.96439890962307</v>
      </c>
      <c r="AE186" s="20">
        <f t="shared" si="130"/>
        <v>143.81940240771365</v>
      </c>
      <c r="AF186" s="20">
        <f t="shared" si="130"/>
        <v>161.23779503823815</v>
      </c>
      <c r="AG186" s="20">
        <f t="shared" si="130"/>
        <v>146.53866607976417</v>
      </c>
      <c r="AH186" s="20">
        <f t="shared" si="130"/>
        <v>143.06850661229865</v>
      </c>
      <c r="AI186" s="20">
        <f t="shared" si="130"/>
        <v>153.22076210728193</v>
      </c>
      <c r="AJ186" s="20">
        <f t="shared" si="130"/>
        <v>143.54933439670879</v>
      </c>
      <c r="AK186" s="20">
        <f t="shared" si="130"/>
        <v>138.69199915738966</v>
      </c>
      <c r="AL186" s="20">
        <f t="shared" si="130"/>
        <v>142.45480231818976</v>
      </c>
      <c r="AM186" s="20">
        <f t="shared" si="130"/>
        <v>145.12988497796729</v>
      </c>
      <c r="AN186" s="20">
        <f t="shared" si="130"/>
        <v>137.81106630225946</v>
      </c>
      <c r="AO186" s="20">
        <f t="shared" si="130"/>
        <v>126.36113402574739</v>
      </c>
      <c r="AP186" s="649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</row>
    <row r="187" spans="1:74" s="62" customFormat="1" hidden="1" x14ac:dyDescent="0.25">
      <c r="A187" s="96" t="s">
        <v>64</v>
      </c>
      <c r="B187" s="62" t="s">
        <v>48</v>
      </c>
      <c r="C187" s="874" t="s">
        <v>48</v>
      </c>
      <c r="D187" s="64" t="s">
        <v>254</v>
      </c>
      <c r="E187" s="63"/>
      <c r="F187" s="64"/>
      <c r="G187" s="65" t="str">
        <f t="shared" si="129"/>
        <v>Þús. tonn CO₂-íg. | kt CO₂e</v>
      </c>
      <c r="H187" s="66">
        <v>285.33631174747143</v>
      </c>
      <c r="I187" s="66">
        <v>289.12119131513481</v>
      </c>
      <c r="J187" s="66">
        <v>287.01082546172586</v>
      </c>
      <c r="K187" s="66">
        <v>292.93826285809462</v>
      </c>
      <c r="L187" s="66">
        <v>300.98082375542094</v>
      </c>
      <c r="M187" s="66">
        <v>297.90234129552869</v>
      </c>
      <c r="N187" s="66">
        <v>308.22500062158707</v>
      </c>
      <c r="O187" s="66">
        <v>306.89396312243304</v>
      </c>
      <c r="P187" s="66">
        <v>313.82152412744034</v>
      </c>
      <c r="Q187" s="66">
        <v>318.89186373219843</v>
      </c>
      <c r="R187" s="66">
        <v>318.25184699186241</v>
      </c>
      <c r="S187" s="66">
        <v>318.37251515218588</v>
      </c>
      <c r="T187" s="66">
        <v>312.66789591290234</v>
      </c>
      <c r="U187" s="66">
        <v>310.64610370099024</v>
      </c>
      <c r="V187" s="66">
        <v>314.03088674067499</v>
      </c>
      <c r="W187" s="66">
        <v>314.94424123877553</v>
      </c>
      <c r="X187" s="66">
        <v>330.80579267111057</v>
      </c>
      <c r="Y187" s="66">
        <v>340.31479499990598</v>
      </c>
      <c r="Z187" s="66">
        <v>348.70932776077831</v>
      </c>
      <c r="AA187" s="66">
        <v>332.87686559550519</v>
      </c>
      <c r="AB187" s="66">
        <v>326.89540365518968</v>
      </c>
      <c r="AC187" s="66">
        <v>325.34861268574747</v>
      </c>
      <c r="AD187" s="66">
        <v>329.98002896845799</v>
      </c>
      <c r="AE187" s="66">
        <v>329.41809441542466</v>
      </c>
      <c r="AF187" s="66">
        <v>347.90350561033307</v>
      </c>
      <c r="AG187" s="66">
        <v>334.30765010374358</v>
      </c>
      <c r="AH187" s="66">
        <v>331.02555386912024</v>
      </c>
      <c r="AI187" s="66">
        <v>341.20066042848572</v>
      </c>
      <c r="AJ187" s="66">
        <v>332.22495809520365</v>
      </c>
      <c r="AK187" s="66">
        <v>325.15648414269202</v>
      </c>
      <c r="AL187" s="66">
        <v>329.60181406154857</v>
      </c>
      <c r="AM187" s="66">
        <v>334.49481652530903</v>
      </c>
      <c r="AN187" s="66">
        <v>329.12687663052668</v>
      </c>
      <c r="AO187" s="66">
        <v>316.63316748708968</v>
      </c>
      <c r="AP187" s="651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  <c r="BA187" s="97"/>
      <c r="BB187" s="97"/>
      <c r="BC187" s="97"/>
      <c r="BD187" s="97"/>
      <c r="BE187" s="97"/>
      <c r="BF187" s="97"/>
      <c r="BG187" s="97"/>
      <c r="BH187" s="97"/>
      <c r="BI187" s="97"/>
      <c r="BJ187" s="97"/>
      <c r="BK187" s="97"/>
      <c r="BL187" s="97"/>
      <c r="BM187" s="97"/>
      <c r="BN187" s="97"/>
      <c r="BO187" s="97"/>
      <c r="BP187" s="97"/>
      <c r="BQ187" s="97"/>
      <c r="BR187" s="97"/>
      <c r="BS187" s="97"/>
      <c r="BT187" s="97"/>
      <c r="BU187" s="97"/>
    </row>
    <row r="188" spans="1:74" s="62" customFormat="1" hidden="1" x14ac:dyDescent="0.25">
      <c r="A188" s="96" t="s">
        <v>65</v>
      </c>
      <c r="B188" s="62" t="s">
        <v>48</v>
      </c>
      <c r="C188" s="874" t="s">
        <v>48</v>
      </c>
      <c r="D188" s="64" t="s">
        <v>254</v>
      </c>
      <c r="E188" s="63"/>
      <c r="F188" s="64"/>
      <c r="G188" s="65" t="str">
        <f t="shared" si="129"/>
        <v>Þús. tonn CO₂-íg. | kt CO₂e</v>
      </c>
      <c r="H188" s="97">
        <v>2.3099999999999999E-2</v>
      </c>
      <c r="I188" s="97">
        <v>9.2492400000000006E-3</v>
      </c>
      <c r="J188" s="97">
        <v>3.2451320000000006E-2</v>
      </c>
      <c r="K188" s="97">
        <v>2.2004839999999998E-2</v>
      </c>
      <c r="L188" s="97">
        <v>8.7999999999999988E-3</v>
      </c>
      <c r="M188" s="97">
        <v>3.0799999999999997E-6</v>
      </c>
      <c r="N188" s="97">
        <v>1.7356020000000714E-2</v>
      </c>
      <c r="O188" s="97">
        <v>3.4708959999999997E-2</v>
      </c>
      <c r="P188" s="97">
        <v>6.1599999999999995E-6</v>
      </c>
      <c r="Q188" s="97">
        <v>1.1063800000000992E-3</v>
      </c>
      <c r="R188" s="97">
        <v>2.2065999999999995E-3</v>
      </c>
      <c r="S188" s="97">
        <v>1.11936E-3</v>
      </c>
      <c r="T188" s="97">
        <v>2.8419599999999993E-3</v>
      </c>
      <c r="U188" s="97">
        <v>2.4203065333333327</v>
      </c>
      <c r="V188" s="97">
        <v>2.6251791866666663</v>
      </c>
      <c r="W188" s="97">
        <v>2.4051975199999998</v>
      </c>
      <c r="X188" s="97">
        <v>1.73838852</v>
      </c>
      <c r="Y188" s="97">
        <v>1.0369714762512294</v>
      </c>
      <c r="Z188" s="97">
        <v>3.6735925942222227</v>
      </c>
      <c r="AA188" s="97">
        <v>3.0739770309844445</v>
      </c>
      <c r="AB188" s="97">
        <v>1.8583262646666663</v>
      </c>
      <c r="AC188" s="97">
        <v>1.9271194561666665</v>
      </c>
      <c r="AD188" s="97">
        <v>1.7916920999999999</v>
      </c>
      <c r="AE188" s="97">
        <v>1.8863734999999999</v>
      </c>
      <c r="AF188" s="97">
        <v>1.6110500266666667</v>
      </c>
      <c r="AG188" s="97">
        <v>1.3453975333333332</v>
      </c>
      <c r="AH188" s="97">
        <v>1.2491211333333334</v>
      </c>
      <c r="AI188" s="97">
        <v>1.5897757333333331</v>
      </c>
      <c r="AJ188" s="97">
        <v>1.7315657333333332</v>
      </c>
      <c r="AK188" s="97">
        <v>2.2879114133333327</v>
      </c>
      <c r="AL188" s="97">
        <v>3.5745599999999995</v>
      </c>
      <c r="AM188" s="97">
        <v>3.5400694266666668</v>
      </c>
      <c r="AN188" s="97">
        <v>2.8859085200000001</v>
      </c>
      <c r="AO188" s="97">
        <v>4.9082017233333328</v>
      </c>
      <c r="AP188" s="651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97"/>
      <c r="BH188" s="97"/>
      <c r="BI188" s="97"/>
      <c r="BJ188" s="97"/>
      <c r="BK188" s="97"/>
      <c r="BL188" s="97"/>
      <c r="BM188" s="97"/>
      <c r="BN188" s="97"/>
      <c r="BO188" s="97"/>
      <c r="BP188" s="97"/>
      <c r="BQ188" s="97"/>
      <c r="BR188" s="97"/>
      <c r="BS188" s="97"/>
      <c r="BT188" s="97"/>
      <c r="BU188" s="97"/>
    </row>
    <row r="189" spans="1:74" s="62" customFormat="1" hidden="1" x14ac:dyDescent="0.25">
      <c r="A189" s="96" t="s">
        <v>88</v>
      </c>
      <c r="B189" s="62" t="s">
        <v>48</v>
      </c>
      <c r="C189" s="874" t="s">
        <v>48</v>
      </c>
      <c r="D189" s="64" t="s">
        <v>254</v>
      </c>
      <c r="E189" s="63"/>
      <c r="F189" s="64"/>
      <c r="G189" s="65" t="str">
        <f t="shared" si="129"/>
        <v>Þús. tonn CO₂-íg. | kt CO₂e</v>
      </c>
      <c r="H189" s="97">
        <v>0</v>
      </c>
      <c r="I189" s="97">
        <v>0</v>
      </c>
      <c r="J189" s="97">
        <v>0</v>
      </c>
      <c r="K189" s="97">
        <v>0</v>
      </c>
      <c r="L189" s="97">
        <v>0</v>
      </c>
      <c r="M189" s="97">
        <v>0</v>
      </c>
      <c r="N189" s="97">
        <v>0</v>
      </c>
      <c r="O189" s="97">
        <v>0</v>
      </c>
      <c r="P189" s="97">
        <v>0</v>
      </c>
      <c r="Q189" s="97">
        <v>0</v>
      </c>
      <c r="R189" s="97">
        <v>0</v>
      </c>
      <c r="S189" s="97">
        <v>0</v>
      </c>
      <c r="T189" s="97">
        <v>0</v>
      </c>
      <c r="U189" s="97">
        <v>0</v>
      </c>
      <c r="V189" s="97">
        <v>0</v>
      </c>
      <c r="W189" s="97">
        <v>0</v>
      </c>
      <c r="X189" s="97">
        <v>0</v>
      </c>
      <c r="Y189" s="97">
        <v>0</v>
      </c>
      <c r="Z189" s="97">
        <v>0</v>
      </c>
      <c r="AA189" s="97">
        <v>0</v>
      </c>
      <c r="AB189" s="97">
        <v>0</v>
      </c>
      <c r="AC189" s="97">
        <v>0</v>
      </c>
      <c r="AD189" s="97">
        <v>0</v>
      </c>
      <c r="AE189" s="97">
        <v>0</v>
      </c>
      <c r="AF189" s="97">
        <v>6.6000000000000008E-3</v>
      </c>
      <c r="AG189" s="97">
        <v>6.6000000000000008E-3</v>
      </c>
      <c r="AH189" s="97">
        <v>0.3888133333333334</v>
      </c>
      <c r="AI189" s="97">
        <v>0.67158666666666655</v>
      </c>
      <c r="AJ189" s="97">
        <v>0.80886666666666673</v>
      </c>
      <c r="AK189" s="97">
        <v>3.1538393333333334</v>
      </c>
      <c r="AL189" s="97">
        <v>3.0699019999999999</v>
      </c>
      <c r="AM189" s="97">
        <v>1.3679600000000001</v>
      </c>
      <c r="AN189" s="97">
        <v>1.6001333333333332</v>
      </c>
      <c r="AO189" s="97">
        <v>1.8259450000000002</v>
      </c>
      <c r="AP189" s="651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7"/>
      <c r="BL189" s="97"/>
      <c r="BM189" s="97"/>
      <c r="BN189" s="97"/>
      <c r="BO189" s="97"/>
      <c r="BP189" s="97"/>
      <c r="BQ189" s="97"/>
      <c r="BR189" s="97"/>
      <c r="BS189" s="97"/>
      <c r="BT189" s="97"/>
      <c r="BU189" s="97"/>
    </row>
    <row r="190" spans="1:74" s="62" customFormat="1" hidden="1" x14ac:dyDescent="0.25">
      <c r="A190" s="96" t="s">
        <v>89</v>
      </c>
      <c r="B190" s="62" t="s">
        <v>48</v>
      </c>
      <c r="C190" s="874" t="s">
        <v>48</v>
      </c>
      <c r="D190" s="64" t="s">
        <v>254</v>
      </c>
      <c r="E190" s="63"/>
      <c r="F190" s="64"/>
      <c r="G190" s="65" t="str">
        <f t="shared" si="129"/>
        <v>Þús. tonn CO₂-íg. | kt CO₂e</v>
      </c>
      <c r="H190" s="97">
        <v>0</v>
      </c>
      <c r="I190" s="97">
        <v>0</v>
      </c>
      <c r="J190" s="97">
        <v>0</v>
      </c>
      <c r="K190" s="97">
        <v>0</v>
      </c>
      <c r="L190" s="97">
        <v>0</v>
      </c>
      <c r="M190" s="97">
        <v>2.4369427269135802</v>
      </c>
      <c r="N190" s="97">
        <v>2.6334738765432109</v>
      </c>
      <c r="O190" s="97">
        <v>2.524652641975309</v>
      </c>
      <c r="P190" s="97">
        <v>2.5464168888888898</v>
      </c>
      <c r="Q190" s="97">
        <v>2.7605770785185189</v>
      </c>
      <c r="R190" s="97">
        <v>2.759924151111111</v>
      </c>
      <c r="S190" s="97">
        <v>2.694849052839507</v>
      </c>
      <c r="T190" s="97">
        <v>2.412566770370371</v>
      </c>
      <c r="U190" s="97">
        <v>2.2512937007407414</v>
      </c>
      <c r="V190" s="97">
        <v>2.1544428019753092</v>
      </c>
      <c r="W190" s="97">
        <v>2.1274551358024691</v>
      </c>
      <c r="X190" s="97">
        <v>2.6861433540740745</v>
      </c>
      <c r="Y190" s="97">
        <v>3.0239244661728399</v>
      </c>
      <c r="Z190" s="97">
        <v>3.3453823930864197</v>
      </c>
      <c r="AA190" s="97">
        <v>2.6491441343209883</v>
      </c>
      <c r="AB190" s="97">
        <v>2.0457690392979622</v>
      </c>
      <c r="AC190" s="97">
        <v>1.9073816924407969</v>
      </c>
      <c r="AD190" s="97">
        <v>2.4500129398697337</v>
      </c>
      <c r="AE190" s="97">
        <v>2.3134481606617334</v>
      </c>
      <c r="AF190" s="97">
        <v>2.1122797038152332</v>
      </c>
      <c r="AG190" s="97">
        <v>1.7865139971269068</v>
      </c>
      <c r="AH190" s="97">
        <v>1.9019527541395334</v>
      </c>
      <c r="AI190" s="97">
        <v>1.9935871621201251</v>
      </c>
      <c r="AJ190" s="97">
        <v>1.8101015522447002</v>
      </c>
      <c r="AK190" s="97">
        <v>2.295606851803027</v>
      </c>
      <c r="AL190" s="97">
        <v>1.468567812181947</v>
      </c>
      <c r="AM190" s="97">
        <v>1.8667137367450002</v>
      </c>
      <c r="AN190" s="97">
        <v>1.5018414509587346</v>
      </c>
      <c r="AO190" s="97">
        <v>1.1448260667500181</v>
      </c>
      <c r="AP190" s="651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  <c r="BA190" s="97"/>
      <c r="BB190" s="97"/>
      <c r="BC190" s="97"/>
      <c r="BD190" s="97"/>
      <c r="BE190" s="97"/>
      <c r="BF190" s="97"/>
      <c r="BG190" s="97"/>
      <c r="BH190" s="97"/>
      <c r="BI190" s="97"/>
      <c r="BJ190" s="97"/>
      <c r="BK190" s="97"/>
      <c r="BL190" s="97"/>
      <c r="BM190" s="97"/>
      <c r="BN190" s="97"/>
      <c r="BO190" s="97"/>
      <c r="BP190" s="97"/>
      <c r="BQ190" s="97"/>
      <c r="BR190" s="97"/>
      <c r="BS190" s="97"/>
      <c r="BT190" s="97"/>
      <c r="BU190" s="97"/>
    </row>
    <row r="191" spans="1:74" s="62" customFormat="1" hidden="1" x14ac:dyDescent="0.25">
      <c r="A191" s="96" t="s">
        <v>75</v>
      </c>
      <c r="B191" s="62" t="s">
        <v>48</v>
      </c>
      <c r="C191" s="874" t="s">
        <v>48</v>
      </c>
      <c r="D191" s="64" t="s">
        <v>254</v>
      </c>
      <c r="E191" s="63"/>
      <c r="F191" s="64"/>
      <c r="G191" s="65" t="str">
        <f t="shared" si="129"/>
        <v>Þús. tonn CO₂-íg. | kt CO₂e</v>
      </c>
      <c r="H191" s="66">
        <v>134.08209935015935</v>
      </c>
      <c r="I191" s="66">
        <v>142.13724247882612</v>
      </c>
      <c r="J191" s="66">
        <v>147.84111388242457</v>
      </c>
      <c r="K191" s="66">
        <v>150.90871303630436</v>
      </c>
      <c r="L191" s="66">
        <v>156.15640696500481</v>
      </c>
      <c r="M191" s="66">
        <v>159.15642326070844</v>
      </c>
      <c r="N191" s="66">
        <v>162.78481898050401</v>
      </c>
      <c r="O191" s="66">
        <v>164.89366159054333</v>
      </c>
      <c r="P191" s="66">
        <v>169.58842067120813</v>
      </c>
      <c r="Q191" s="66">
        <v>170.48307561886736</v>
      </c>
      <c r="R191" s="66">
        <v>172.18323227492695</v>
      </c>
      <c r="S191" s="66">
        <v>172.45520802393111</v>
      </c>
      <c r="T191" s="66">
        <v>174.83097827330042</v>
      </c>
      <c r="U191" s="66">
        <v>177.33963881389303</v>
      </c>
      <c r="V191" s="66">
        <v>183.01619931294013</v>
      </c>
      <c r="W191" s="66">
        <v>185.7900928145099</v>
      </c>
      <c r="X191" s="66">
        <v>185.89424091907756</v>
      </c>
      <c r="Y191" s="66">
        <v>186.34761522371835</v>
      </c>
      <c r="Z191" s="66">
        <v>186.71725177228214</v>
      </c>
      <c r="AA191" s="66">
        <v>187.16226655185716</v>
      </c>
      <c r="AB191" s="66">
        <v>187.62689898791504</v>
      </c>
      <c r="AC191" s="66">
        <v>188.09282633032797</v>
      </c>
      <c r="AD191" s="66">
        <v>188.57107154548527</v>
      </c>
      <c r="AE191" s="66">
        <v>189.44684136763837</v>
      </c>
      <c r="AF191" s="66">
        <v>189.93960984654555</v>
      </c>
      <c r="AG191" s="66">
        <v>190.50435010582279</v>
      </c>
      <c r="AH191" s="66">
        <v>191.00848000526483</v>
      </c>
      <c r="AI191" s="66">
        <v>191.75577099727386</v>
      </c>
      <c r="AJ191" s="66">
        <v>192.72021049331329</v>
      </c>
      <c r="AK191" s="66">
        <v>193.70119235767402</v>
      </c>
      <c r="AL191" s="66">
        <v>194.81738715386243</v>
      </c>
      <c r="AM191" s="66">
        <v>195.69816080437232</v>
      </c>
      <c r="AN191" s="66">
        <v>196.78799017345381</v>
      </c>
      <c r="AO191" s="66">
        <v>197.67850295305041</v>
      </c>
      <c r="AP191" s="651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  <c r="BA191" s="97"/>
      <c r="BB191" s="97"/>
      <c r="BC191" s="97"/>
      <c r="BD191" s="97"/>
      <c r="BE191" s="97"/>
      <c r="BF191" s="97"/>
      <c r="BG191" s="97"/>
      <c r="BH191" s="97"/>
      <c r="BI191" s="97"/>
      <c r="BJ191" s="97"/>
      <c r="BK191" s="97"/>
      <c r="BL191" s="97"/>
      <c r="BM191" s="97"/>
      <c r="BN191" s="97"/>
      <c r="BO191" s="97"/>
      <c r="BP191" s="97"/>
      <c r="BQ191" s="97"/>
      <c r="BR191" s="97"/>
      <c r="BS191" s="97"/>
      <c r="BT191" s="97"/>
      <c r="BU191" s="97"/>
    </row>
    <row r="192" spans="1:74" s="62" customFormat="1" hidden="1" x14ac:dyDescent="0.25">
      <c r="A192" s="96" t="s">
        <v>118</v>
      </c>
      <c r="B192" s="62" t="s">
        <v>48</v>
      </c>
      <c r="C192" s="882"/>
      <c r="D192" s="64" t="s">
        <v>254</v>
      </c>
      <c r="E192" s="63"/>
      <c r="F192" s="64"/>
      <c r="G192" s="65" t="str">
        <f t="shared" si="129"/>
        <v>Þús. tonn CO₂-íg. | kt CO₂e</v>
      </c>
      <c r="H192" s="98">
        <v>0.25919044897143007</v>
      </c>
      <c r="I192" s="98">
        <v>0.29177355541777206</v>
      </c>
      <c r="J192" s="98">
        <v>0.20073110227089483</v>
      </c>
      <c r="K192" s="98">
        <v>0.19525482044768944</v>
      </c>
      <c r="L192" s="98">
        <v>0.27509407672696534</v>
      </c>
      <c r="M192" s="98">
        <v>0.19183911680479288</v>
      </c>
      <c r="N192" s="98">
        <v>0.31567649537453735</v>
      </c>
      <c r="O192" s="98">
        <v>0.27335946686757018</v>
      </c>
      <c r="P192" s="98">
        <v>0.34903325663349744</v>
      </c>
      <c r="Q192" s="98">
        <v>0.24756577380213884</v>
      </c>
      <c r="R192" s="98">
        <v>0.29412847122696667</v>
      </c>
      <c r="S192" s="98">
        <v>0.35850915801158995</v>
      </c>
      <c r="T192" s="98">
        <v>0.38857885193175817</v>
      </c>
      <c r="U192" s="98">
        <v>0.45485355634584357</v>
      </c>
      <c r="V192" s="98">
        <v>0.5184388961827433</v>
      </c>
      <c r="W192" s="98">
        <v>0.51644768537071128</v>
      </c>
      <c r="X192" s="98">
        <v>0.58973441157672413</v>
      </c>
      <c r="Y192" s="98">
        <v>0.60279465891742867</v>
      </c>
      <c r="Z192" s="98">
        <v>0.74218158663973532</v>
      </c>
      <c r="AA192" s="98">
        <v>0.78609642758411069</v>
      </c>
      <c r="AB192" s="98">
        <v>0.66539863151043843</v>
      </c>
      <c r="AC192" s="98">
        <v>0.51779790872285902</v>
      </c>
      <c r="AD192" s="98">
        <v>0.68626355321936849</v>
      </c>
      <c r="AE192" s="98">
        <v>0.35167230073435696</v>
      </c>
      <c r="AF192" s="98">
        <v>0.45603045603128417</v>
      </c>
      <c r="AG192" s="98">
        <v>0.403145448616827</v>
      </c>
      <c r="AH192" s="98">
        <v>0.4884544723630081</v>
      </c>
      <c r="AI192" s="98">
        <v>0.47907688605007237</v>
      </c>
      <c r="AJ192" s="98">
        <v>0.30594715742630935</v>
      </c>
      <c r="AK192" s="98">
        <v>0.50065022609804966</v>
      </c>
      <c r="AL192" s="98">
        <v>0.4426544016783564</v>
      </c>
      <c r="AM192" s="98">
        <v>0.44151390638104882</v>
      </c>
      <c r="AN192" s="98">
        <v>0.51570345910550486</v>
      </c>
      <c r="AO192" s="98">
        <v>0.47250329837519506</v>
      </c>
      <c r="AP192" s="651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97"/>
      <c r="BF192" s="97"/>
      <c r="BG192" s="97"/>
      <c r="BH192" s="97"/>
      <c r="BI192" s="97"/>
      <c r="BJ192" s="97"/>
      <c r="BK192" s="97"/>
      <c r="BL192" s="97"/>
      <c r="BM192" s="97"/>
      <c r="BN192" s="97"/>
      <c r="BO192" s="97"/>
      <c r="BP192" s="97"/>
      <c r="BQ192" s="97"/>
      <c r="BR192" s="97"/>
      <c r="BS192" s="97"/>
      <c r="BT192" s="97"/>
      <c r="BU192" s="97"/>
    </row>
    <row r="193" spans="1:73" s="32" customFormat="1" x14ac:dyDescent="0.4">
      <c r="A193" s="40"/>
      <c r="B193" s="47" t="s">
        <v>105</v>
      </c>
      <c r="C193" s="876"/>
      <c r="D193" s="18" t="s">
        <v>21</v>
      </c>
      <c r="E193" s="17" t="s">
        <v>150</v>
      </c>
      <c r="F193" s="18"/>
      <c r="G193" s="19" t="str">
        <f t="shared" si="129"/>
        <v>Þús. tonn CO₂-íg. | kt CO₂e</v>
      </c>
      <c r="H193" s="20">
        <f t="shared" ref="H193" si="131">SUM(H194:H196)</f>
        <v>187.87449740472016</v>
      </c>
      <c r="I193" s="20">
        <f t="shared" ref="I193:AO193" si="132">SUM(I194:I196)</f>
        <v>190.50505956589751</v>
      </c>
      <c r="J193" s="20">
        <f t="shared" si="132"/>
        <v>191.86113911108393</v>
      </c>
      <c r="K193" s="20">
        <f t="shared" si="132"/>
        <v>187.40043387289776</v>
      </c>
      <c r="L193" s="20">
        <f t="shared" si="132"/>
        <v>183.59707712098117</v>
      </c>
      <c r="M193" s="20">
        <f t="shared" si="132"/>
        <v>183.87943396461844</v>
      </c>
      <c r="N193" s="20">
        <f t="shared" si="132"/>
        <v>185.86441550096623</v>
      </c>
      <c r="O193" s="20">
        <f t="shared" si="132"/>
        <v>177.05449510078844</v>
      </c>
      <c r="P193" s="20">
        <f t="shared" si="132"/>
        <v>179.34521154718064</v>
      </c>
      <c r="Q193" s="20">
        <f t="shared" si="132"/>
        <v>174.85126566083858</v>
      </c>
      <c r="R193" s="20">
        <f t="shared" si="132"/>
        <v>169.57933945586382</v>
      </c>
      <c r="S193" s="20">
        <f t="shared" si="132"/>
        <v>166.22310114509506</v>
      </c>
      <c r="T193" s="20">
        <f t="shared" si="132"/>
        <v>160.36844844479012</v>
      </c>
      <c r="U193" s="20">
        <f t="shared" si="132"/>
        <v>156.50953051500915</v>
      </c>
      <c r="V193" s="20">
        <f t="shared" si="132"/>
        <v>153.1064265686133</v>
      </c>
      <c r="W193" s="20">
        <f t="shared" si="132"/>
        <v>154.63482183375905</v>
      </c>
      <c r="X193" s="20">
        <f t="shared" si="132"/>
        <v>162.00546851195719</v>
      </c>
      <c r="Y193" s="20">
        <f t="shared" si="132"/>
        <v>167.88077222694065</v>
      </c>
      <c r="Z193" s="20">
        <f t="shared" si="132"/>
        <v>170.85865872486312</v>
      </c>
      <c r="AA193" s="20">
        <f t="shared" si="132"/>
        <v>173.10601531734244</v>
      </c>
      <c r="AB193" s="20">
        <f t="shared" si="132"/>
        <v>168.49249288086583</v>
      </c>
      <c r="AC193" s="20">
        <f t="shared" si="132"/>
        <v>167.91706632060763</v>
      </c>
      <c r="AD193" s="20">
        <f t="shared" si="132"/>
        <v>160.54023899453608</v>
      </c>
      <c r="AE193" s="20">
        <f t="shared" si="132"/>
        <v>156.73492250237294</v>
      </c>
      <c r="AF193" s="20">
        <f t="shared" si="132"/>
        <v>169.59958593919248</v>
      </c>
      <c r="AG193" s="20">
        <f t="shared" si="132"/>
        <v>179.41395481509997</v>
      </c>
      <c r="AH193" s="20">
        <f t="shared" si="132"/>
        <v>180.62692857301516</v>
      </c>
      <c r="AI193" s="20">
        <f t="shared" si="132"/>
        <v>180.67135115556653</v>
      </c>
      <c r="AJ193" s="20">
        <f t="shared" si="132"/>
        <v>181.42667611525144</v>
      </c>
      <c r="AK193" s="20">
        <f t="shared" si="132"/>
        <v>181.82862454964737</v>
      </c>
      <c r="AL193" s="20">
        <f t="shared" si="132"/>
        <v>180.50194838366457</v>
      </c>
      <c r="AM193" s="20">
        <f t="shared" si="132"/>
        <v>181.88368552247971</v>
      </c>
      <c r="AN193" s="20">
        <f t="shared" si="132"/>
        <v>180.69610037364984</v>
      </c>
      <c r="AO193" s="20">
        <f t="shared" si="132"/>
        <v>178.63844148321766</v>
      </c>
      <c r="AP193" s="649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</row>
    <row r="194" spans="1:73" s="62" customFormat="1" x14ac:dyDescent="0.35">
      <c r="A194" s="9" t="s">
        <v>66</v>
      </c>
      <c r="B194" s="47" t="s">
        <v>48</v>
      </c>
      <c r="C194" s="876"/>
      <c r="D194" s="58" t="s">
        <v>122</v>
      </c>
      <c r="E194" s="99" t="s">
        <v>260</v>
      </c>
      <c r="F194" s="58"/>
      <c r="G194" s="19" t="str">
        <f t="shared" si="129"/>
        <v>Þús. tonn CO₂-íg. | kt CO₂e</v>
      </c>
      <c r="H194" s="61">
        <v>140.20681950887388</v>
      </c>
      <c r="I194" s="61">
        <v>142.40713742585675</v>
      </c>
      <c r="J194" s="61">
        <v>144.3550661064279</v>
      </c>
      <c r="K194" s="61">
        <v>141.07841236663421</v>
      </c>
      <c r="L194" s="61">
        <v>138.24658800726965</v>
      </c>
      <c r="M194" s="61">
        <v>138.66818521207387</v>
      </c>
      <c r="N194" s="61">
        <v>140.54380361837281</v>
      </c>
      <c r="O194" s="61">
        <v>133.7123834508302</v>
      </c>
      <c r="P194" s="61">
        <v>135.58470210232156</v>
      </c>
      <c r="Q194" s="61">
        <v>132.58739930630909</v>
      </c>
      <c r="R194" s="61">
        <v>128.74758132994009</v>
      </c>
      <c r="S194" s="61">
        <v>126.35463081540374</v>
      </c>
      <c r="T194" s="61">
        <v>122.07654616179454</v>
      </c>
      <c r="U194" s="61">
        <v>119.38645574123072</v>
      </c>
      <c r="V194" s="61">
        <v>116.82746837817615</v>
      </c>
      <c r="W194" s="61">
        <v>118.19037135444732</v>
      </c>
      <c r="X194" s="61">
        <v>123.86396462791885</v>
      </c>
      <c r="Y194" s="61">
        <v>128.22102289569608</v>
      </c>
      <c r="Z194" s="61">
        <v>130.58907974532531</v>
      </c>
      <c r="AA194" s="61">
        <v>132.24088317982893</v>
      </c>
      <c r="AB194" s="61">
        <v>128.79879589637156</v>
      </c>
      <c r="AC194" s="61">
        <v>128.58715668521964</v>
      </c>
      <c r="AD194" s="61">
        <v>123.27093522887634</v>
      </c>
      <c r="AE194" s="61">
        <v>120.56424167249313</v>
      </c>
      <c r="AF194" s="61">
        <v>130.6773583758137</v>
      </c>
      <c r="AG194" s="61">
        <v>138.49629374576963</v>
      </c>
      <c r="AH194" s="61">
        <v>139.82516194119819</v>
      </c>
      <c r="AI194" s="61">
        <v>140.15574649833778</v>
      </c>
      <c r="AJ194" s="61">
        <v>141.13872593573919</v>
      </c>
      <c r="AK194" s="61">
        <v>141.26072857216784</v>
      </c>
      <c r="AL194" s="61">
        <v>140.68450153569728</v>
      </c>
      <c r="AM194" s="61">
        <v>141.33542014190056</v>
      </c>
      <c r="AN194" s="61">
        <v>140.41257456205733</v>
      </c>
      <c r="AO194" s="61">
        <v>138.65579369907007</v>
      </c>
      <c r="AP194" s="649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</row>
    <row r="195" spans="1:73" s="62" customFormat="1" x14ac:dyDescent="0.35">
      <c r="A195" s="9" t="s">
        <v>67</v>
      </c>
      <c r="B195" s="47" t="s">
        <v>48</v>
      </c>
      <c r="C195" s="876"/>
      <c r="D195" s="58" t="s">
        <v>123</v>
      </c>
      <c r="E195" s="99" t="s">
        <v>261</v>
      </c>
      <c r="F195" s="58"/>
      <c r="G195" s="19" t="str">
        <f t="shared" si="129"/>
        <v>Þús. tonn CO₂-íg. | kt CO₂e</v>
      </c>
      <c r="H195" s="61">
        <v>47.34855364275915</v>
      </c>
      <c r="I195" s="61">
        <v>47.724088838555872</v>
      </c>
      <c r="J195" s="61">
        <v>47.078540641820979</v>
      </c>
      <c r="K195" s="61">
        <v>45.891984370990322</v>
      </c>
      <c r="L195" s="61">
        <v>44.928204851306468</v>
      </c>
      <c r="M195" s="61">
        <v>44.754403901818534</v>
      </c>
      <c r="N195" s="61">
        <v>44.83304732721848</v>
      </c>
      <c r="O195" s="61">
        <v>42.63543624710146</v>
      </c>
      <c r="P195" s="61">
        <v>42.876280026471306</v>
      </c>
      <c r="Q195" s="61">
        <v>41.364839993186287</v>
      </c>
      <c r="R195" s="61">
        <v>39.937954699799278</v>
      </c>
      <c r="S195" s="61">
        <v>38.966898904818301</v>
      </c>
      <c r="T195" s="61">
        <v>37.409750341283953</v>
      </c>
      <c r="U195" s="61">
        <v>36.097439046696849</v>
      </c>
      <c r="V195" s="61">
        <v>35.191178030911189</v>
      </c>
      <c r="W195" s="61">
        <v>35.385105069169811</v>
      </c>
      <c r="X195" s="61">
        <v>36.688364592793931</v>
      </c>
      <c r="Y195" s="61">
        <v>38.190845415512491</v>
      </c>
      <c r="Z195" s="61">
        <v>38.736507756754676</v>
      </c>
      <c r="AA195" s="61">
        <v>39.300676278901129</v>
      </c>
      <c r="AB195" s="61">
        <v>38.083110717058368</v>
      </c>
      <c r="AC195" s="61">
        <v>37.739623559635596</v>
      </c>
      <c r="AD195" s="61">
        <v>35.737974264932326</v>
      </c>
      <c r="AE195" s="61">
        <v>34.661450888545133</v>
      </c>
      <c r="AF195" s="61">
        <v>37.227684514883435</v>
      </c>
      <c r="AG195" s="61">
        <v>39.123243155701928</v>
      </c>
      <c r="AH195" s="61">
        <v>38.996481962035986</v>
      </c>
      <c r="AI195" s="61">
        <v>38.668479892888584</v>
      </c>
      <c r="AJ195" s="61">
        <v>38.432888485374306</v>
      </c>
      <c r="AK195" s="61">
        <v>38.760268459619148</v>
      </c>
      <c r="AL195" s="61">
        <v>37.998061964885267</v>
      </c>
      <c r="AM195" s="61">
        <v>38.743531644845859</v>
      </c>
      <c r="AN195" s="61">
        <v>38.501081191724708</v>
      </c>
      <c r="AO195" s="61">
        <v>38.222625728455597</v>
      </c>
      <c r="AP195" s="649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</row>
    <row r="196" spans="1:73" s="62" customFormat="1" x14ac:dyDescent="0.35">
      <c r="A196" s="9" t="s">
        <v>68</v>
      </c>
      <c r="B196" s="47" t="s">
        <v>48</v>
      </c>
      <c r="C196" s="876"/>
      <c r="D196" s="58" t="s">
        <v>124</v>
      </c>
      <c r="E196" s="99" t="s">
        <v>262</v>
      </c>
      <c r="F196" s="58"/>
      <c r="G196" s="19" t="str">
        <f t="shared" si="129"/>
        <v>Þús. tonn CO₂-íg. | kt CO₂e</v>
      </c>
      <c r="H196" s="82">
        <v>0.31912425308711895</v>
      </c>
      <c r="I196" s="82">
        <v>0.37383330148488686</v>
      </c>
      <c r="J196" s="82">
        <v>0.42753236283504903</v>
      </c>
      <c r="K196" s="82">
        <v>0.43003713527323789</v>
      </c>
      <c r="L196" s="82">
        <v>0.42228426240504491</v>
      </c>
      <c r="M196" s="82">
        <v>0.45684485072604175</v>
      </c>
      <c r="N196" s="82">
        <v>0.48756455537494858</v>
      </c>
      <c r="O196" s="81">
        <v>0.70667540285676445</v>
      </c>
      <c r="P196" s="81">
        <v>0.88422941838778568</v>
      </c>
      <c r="Q196" s="81">
        <v>0.89902636134319769</v>
      </c>
      <c r="R196" s="81">
        <v>0.89380342612446273</v>
      </c>
      <c r="S196" s="81">
        <v>0.90157142487303787</v>
      </c>
      <c r="T196" s="81">
        <v>0.88215194171161115</v>
      </c>
      <c r="U196" s="81">
        <v>1.0256357270815666</v>
      </c>
      <c r="V196" s="81">
        <v>1.0877801595259422</v>
      </c>
      <c r="W196" s="81">
        <v>1.0593454101419124</v>
      </c>
      <c r="X196" s="81">
        <v>1.4531392912444141</v>
      </c>
      <c r="Y196" s="81">
        <v>1.468903915732098</v>
      </c>
      <c r="Z196" s="81">
        <v>1.5330712227831089</v>
      </c>
      <c r="AA196" s="81">
        <v>1.5644558586123805</v>
      </c>
      <c r="AB196" s="81">
        <v>1.6105862674359106</v>
      </c>
      <c r="AC196" s="81">
        <v>1.5902860757523931</v>
      </c>
      <c r="AD196" s="81">
        <v>1.5313295007274175</v>
      </c>
      <c r="AE196" s="81">
        <v>1.5092299413346528</v>
      </c>
      <c r="AF196" s="81">
        <v>1.694543048495339</v>
      </c>
      <c r="AG196" s="81">
        <v>1.7944179136283802</v>
      </c>
      <c r="AH196" s="81">
        <v>1.8052846697809779</v>
      </c>
      <c r="AI196" s="81">
        <v>1.8471247643401378</v>
      </c>
      <c r="AJ196" s="81">
        <v>1.8550616941379177</v>
      </c>
      <c r="AK196" s="81">
        <v>1.8076275178603969</v>
      </c>
      <c r="AL196" s="81">
        <v>1.8193848830820269</v>
      </c>
      <c r="AM196" s="81">
        <v>1.804733735733292</v>
      </c>
      <c r="AN196" s="81">
        <v>1.7824446198678006</v>
      </c>
      <c r="AO196" s="81">
        <v>1.7600220556919988</v>
      </c>
      <c r="AP196" s="649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</row>
    <row r="197" spans="1:73" s="32" customFormat="1" x14ac:dyDescent="0.4">
      <c r="A197" s="40"/>
      <c r="B197" s="47" t="s">
        <v>106</v>
      </c>
      <c r="C197" s="876"/>
      <c r="D197" s="18" t="s">
        <v>22</v>
      </c>
      <c r="E197" s="17" t="s">
        <v>151</v>
      </c>
      <c r="F197" s="18"/>
      <c r="G197" s="19" t="str">
        <f t="shared" si="129"/>
        <v>Þús. tonn CO₂-íg. | kt CO₂e</v>
      </c>
      <c r="H197" s="20">
        <f t="shared" ref="H197" si="133">SUM(H198:H200)</f>
        <v>232.67814757369445</v>
      </c>
      <c r="I197" s="20">
        <f t="shared" ref="I197:AO197" si="134">SUM(I198:I200)</f>
        <v>215.53232986075901</v>
      </c>
      <c r="J197" s="20">
        <f t="shared" si="134"/>
        <v>204.67702358001839</v>
      </c>
      <c r="K197" s="20">
        <f t="shared" si="134"/>
        <v>205.03549771918404</v>
      </c>
      <c r="L197" s="20">
        <f t="shared" si="134"/>
        <v>208.30506502958414</v>
      </c>
      <c r="M197" s="20">
        <f t="shared" si="134"/>
        <v>191.24976082106613</v>
      </c>
      <c r="N197" s="20">
        <f t="shared" si="134"/>
        <v>192.47328147554617</v>
      </c>
      <c r="O197" s="20">
        <f t="shared" si="134"/>
        <v>196.49426052130917</v>
      </c>
      <c r="P197" s="20">
        <f t="shared" si="134"/>
        <v>202.35493537811325</v>
      </c>
      <c r="Q197" s="20">
        <f t="shared" si="134"/>
        <v>200.75952740557258</v>
      </c>
      <c r="R197" s="20">
        <f t="shared" si="134"/>
        <v>191.92472116126658</v>
      </c>
      <c r="S197" s="20">
        <f t="shared" si="134"/>
        <v>194.4061969052853</v>
      </c>
      <c r="T197" s="20">
        <f t="shared" si="134"/>
        <v>192.60576126998507</v>
      </c>
      <c r="U197" s="20">
        <f t="shared" si="134"/>
        <v>189.75797330209153</v>
      </c>
      <c r="V197" s="20">
        <f t="shared" si="134"/>
        <v>185.93829643309417</v>
      </c>
      <c r="W197" s="20">
        <f t="shared" si="134"/>
        <v>185.22702706761959</v>
      </c>
      <c r="X197" s="20">
        <f t="shared" si="134"/>
        <v>186.30783275376959</v>
      </c>
      <c r="Y197" s="20">
        <f t="shared" si="134"/>
        <v>187.0361447029739</v>
      </c>
      <c r="Z197" s="20">
        <f t="shared" si="134"/>
        <v>188.60458574825802</v>
      </c>
      <c r="AA197" s="20">
        <f t="shared" si="134"/>
        <v>193.63472041831696</v>
      </c>
      <c r="AB197" s="20">
        <f t="shared" si="134"/>
        <v>197.41433819507782</v>
      </c>
      <c r="AC197" s="20">
        <f t="shared" si="134"/>
        <v>194.85534230727703</v>
      </c>
      <c r="AD197" s="20">
        <f t="shared" si="134"/>
        <v>193.34269282610603</v>
      </c>
      <c r="AE197" s="20">
        <f t="shared" si="134"/>
        <v>190.09880367385705</v>
      </c>
      <c r="AF197" s="20">
        <f t="shared" si="134"/>
        <v>196.89191128239</v>
      </c>
      <c r="AG197" s="20">
        <f t="shared" si="134"/>
        <v>191.05446482079472</v>
      </c>
      <c r="AH197" s="20">
        <f t="shared" si="134"/>
        <v>191.65988004740157</v>
      </c>
      <c r="AI197" s="20">
        <f t="shared" si="134"/>
        <v>183.85393656117927</v>
      </c>
      <c r="AJ197" s="20">
        <f t="shared" si="134"/>
        <v>174.78233091527116</v>
      </c>
      <c r="AK197" s="20">
        <f t="shared" si="134"/>
        <v>162.10743239472703</v>
      </c>
      <c r="AL197" s="20">
        <f t="shared" si="134"/>
        <v>155.90094787440779</v>
      </c>
      <c r="AM197" s="20">
        <f t="shared" si="134"/>
        <v>155.49864930407819</v>
      </c>
      <c r="AN197" s="20">
        <f t="shared" si="134"/>
        <v>148.80534613259476</v>
      </c>
      <c r="AO197" s="20">
        <f t="shared" si="134"/>
        <v>143.1725515504483</v>
      </c>
      <c r="AP197" s="649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</row>
    <row r="198" spans="1:73" s="62" customFormat="1" x14ac:dyDescent="0.35">
      <c r="A198" s="9" t="s">
        <v>69</v>
      </c>
      <c r="B198" s="47" t="s">
        <v>48</v>
      </c>
      <c r="C198" s="876"/>
      <c r="D198" s="58" t="s">
        <v>122</v>
      </c>
      <c r="E198" s="99" t="s">
        <v>260</v>
      </c>
      <c r="F198" s="58"/>
      <c r="G198" s="19" t="str">
        <f t="shared" si="129"/>
        <v>Þús. tonn CO₂-íg. | kt CO₂e</v>
      </c>
      <c r="H198" s="61">
        <v>209.44168884409919</v>
      </c>
      <c r="I198" s="61">
        <v>194.07510528119235</v>
      </c>
      <c r="J198" s="61">
        <v>184.31618479494935</v>
      </c>
      <c r="K198" s="61">
        <v>184.73105604903253</v>
      </c>
      <c r="L198" s="61">
        <v>187.67963571386736</v>
      </c>
      <c r="M198" s="61">
        <v>172.42887405439868</v>
      </c>
      <c r="N198" s="61">
        <v>173.52509228614227</v>
      </c>
      <c r="O198" s="61">
        <v>177.12806910770368</v>
      </c>
      <c r="P198" s="61">
        <v>182.3542085843292</v>
      </c>
      <c r="Q198" s="61">
        <v>181.18030329003847</v>
      </c>
      <c r="R198" s="61">
        <v>173.1970270806263</v>
      </c>
      <c r="S198" s="61">
        <v>175.44631738322229</v>
      </c>
      <c r="T198" s="61">
        <v>173.87572348060769</v>
      </c>
      <c r="U198" s="61">
        <v>171.36821667381633</v>
      </c>
      <c r="V198" s="61">
        <v>167.79591023787438</v>
      </c>
      <c r="W198" s="61">
        <v>167.39142189197264</v>
      </c>
      <c r="X198" s="61">
        <v>168.21797031140531</v>
      </c>
      <c r="Y198" s="61">
        <v>168.89023359801496</v>
      </c>
      <c r="Z198" s="61">
        <v>170.32486543602153</v>
      </c>
      <c r="AA198" s="61">
        <v>174.87090715523843</v>
      </c>
      <c r="AB198" s="61">
        <v>178.22710327365229</v>
      </c>
      <c r="AC198" s="61">
        <v>176.15622498836785</v>
      </c>
      <c r="AD198" s="61">
        <v>174.91676784268967</v>
      </c>
      <c r="AE198" s="61">
        <v>172.11761451056481</v>
      </c>
      <c r="AF198" s="61">
        <v>178.41765938602592</v>
      </c>
      <c r="AG198" s="61">
        <v>173.32667884810991</v>
      </c>
      <c r="AH198" s="61">
        <v>174.04917622198764</v>
      </c>
      <c r="AI198" s="61">
        <v>167.06771795295572</v>
      </c>
      <c r="AJ198" s="61">
        <v>159.06704599850843</v>
      </c>
      <c r="AK198" s="61">
        <v>147.45169304841366</v>
      </c>
      <c r="AL198" s="61">
        <v>141.85035093896818</v>
      </c>
      <c r="AM198" s="61">
        <v>141.23992981101776</v>
      </c>
      <c r="AN198" s="61">
        <v>135.17740665981466</v>
      </c>
      <c r="AO198" s="61">
        <v>130.03431265320768</v>
      </c>
      <c r="AP198" s="649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</row>
    <row r="199" spans="1:73" s="62" customFormat="1" x14ac:dyDescent="0.35">
      <c r="A199" s="9" t="s">
        <v>70</v>
      </c>
      <c r="B199" s="47" t="s">
        <v>48</v>
      </c>
      <c r="C199" s="876"/>
      <c r="D199" s="58" t="s">
        <v>123</v>
      </c>
      <c r="E199" s="99" t="s">
        <v>261</v>
      </c>
      <c r="F199" s="58"/>
      <c r="G199" s="19" t="str">
        <f t="shared" si="129"/>
        <v>Þús. tonn CO₂-íg. | kt CO₂e</v>
      </c>
      <c r="H199" s="81">
        <v>18.657714170969307</v>
      </c>
      <c r="I199" s="81">
        <v>17.194200718030444</v>
      </c>
      <c r="J199" s="81">
        <v>16.276425534417285</v>
      </c>
      <c r="K199" s="81">
        <v>16.195548843044097</v>
      </c>
      <c r="L199" s="81">
        <v>16.410598472052708</v>
      </c>
      <c r="M199" s="81">
        <v>14.943305734470325</v>
      </c>
      <c r="N199" s="81">
        <v>15.00617053548955</v>
      </c>
      <c r="O199" s="81">
        <v>15.298440575871542</v>
      </c>
      <c r="P199" s="81">
        <v>15.798965177702431</v>
      </c>
      <c r="Q199" s="81">
        <v>15.396426236073555</v>
      </c>
      <c r="R199" s="81">
        <v>14.716063629451481</v>
      </c>
      <c r="S199" s="81">
        <v>14.849034631827037</v>
      </c>
      <c r="T199" s="81">
        <v>14.622070558623454</v>
      </c>
      <c r="U199" s="81">
        <v>14.310735363679246</v>
      </c>
      <c r="V199" s="81">
        <v>13.956410269803126</v>
      </c>
      <c r="W199" s="81">
        <v>13.945886402748831</v>
      </c>
      <c r="X199" s="81">
        <v>14.078473897771525</v>
      </c>
      <c r="Y199" s="81">
        <v>14.175288890684897</v>
      </c>
      <c r="Z199" s="81">
        <v>14.332394624087069</v>
      </c>
      <c r="AA199" s="81">
        <v>14.799868489297438</v>
      </c>
      <c r="AB199" s="81">
        <v>15.065591188234196</v>
      </c>
      <c r="AC199" s="81">
        <v>14.721483716442759</v>
      </c>
      <c r="AD199" s="81">
        <v>14.492349575147534</v>
      </c>
      <c r="AE199" s="81">
        <v>14.138671700372878</v>
      </c>
      <c r="AF199" s="81">
        <v>14.528789023791406</v>
      </c>
      <c r="AG199" s="81">
        <v>13.944825534992502</v>
      </c>
      <c r="AH199" s="81">
        <v>13.850074168823449</v>
      </c>
      <c r="AI199" s="81">
        <v>13.182333140294675</v>
      </c>
      <c r="AJ199" s="81">
        <v>12.343542624976489</v>
      </c>
      <c r="AK199" s="81">
        <v>11.503073083539995</v>
      </c>
      <c r="AL199" s="81">
        <v>11.04026940632205</v>
      </c>
      <c r="AM199" s="81">
        <v>11.215580297874165</v>
      </c>
      <c r="AN199" s="81">
        <v>10.71980081823421</v>
      </c>
      <c r="AO199" s="81">
        <v>10.333652960747944</v>
      </c>
      <c r="AP199" s="649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</row>
    <row r="200" spans="1:73" s="62" customFormat="1" x14ac:dyDescent="0.35">
      <c r="A200" s="9" t="s">
        <v>71</v>
      </c>
      <c r="B200" s="47" t="s">
        <v>48</v>
      </c>
      <c r="C200" s="876"/>
      <c r="D200" s="58" t="s">
        <v>124</v>
      </c>
      <c r="E200" s="99" t="s">
        <v>262</v>
      </c>
      <c r="F200" s="58"/>
      <c r="G200" s="19" t="str">
        <f t="shared" si="129"/>
        <v>Þús. tonn CO₂-íg. | kt CO₂e</v>
      </c>
      <c r="H200" s="81">
        <v>4.5787445586259539</v>
      </c>
      <c r="I200" s="81">
        <v>4.2630238615361931</v>
      </c>
      <c r="J200" s="81">
        <v>4.0844132506517594</v>
      </c>
      <c r="K200" s="81">
        <v>4.1088928271074074</v>
      </c>
      <c r="L200" s="81">
        <v>4.214830843664088</v>
      </c>
      <c r="M200" s="81">
        <v>3.8775810321971251</v>
      </c>
      <c r="N200" s="81">
        <v>3.9420186539143431</v>
      </c>
      <c r="O200" s="81">
        <v>4.0677508377339366</v>
      </c>
      <c r="P200" s="81">
        <v>4.2017616160816171</v>
      </c>
      <c r="Q200" s="81">
        <v>4.1827978794605576</v>
      </c>
      <c r="R200" s="81">
        <v>4.011630451188819</v>
      </c>
      <c r="S200" s="81">
        <v>4.1108448902359553</v>
      </c>
      <c r="T200" s="81">
        <v>4.1079672307539417</v>
      </c>
      <c r="U200" s="81">
        <v>4.0790212645959558</v>
      </c>
      <c r="V200" s="81">
        <v>4.1859759254166775</v>
      </c>
      <c r="W200" s="81">
        <v>3.8897187728981177</v>
      </c>
      <c r="X200" s="81">
        <v>4.0113885445927684</v>
      </c>
      <c r="Y200" s="81">
        <v>3.9706222142740382</v>
      </c>
      <c r="Z200" s="81">
        <v>3.9473256881494332</v>
      </c>
      <c r="AA200" s="81">
        <v>3.9639447737810807</v>
      </c>
      <c r="AB200" s="81">
        <v>4.1216437331913145</v>
      </c>
      <c r="AC200" s="81">
        <v>3.9776336024664127</v>
      </c>
      <c r="AD200" s="81">
        <v>3.9335754082688252</v>
      </c>
      <c r="AE200" s="81">
        <v>3.842517462919389</v>
      </c>
      <c r="AF200" s="81">
        <v>3.9454628725726737</v>
      </c>
      <c r="AG200" s="81">
        <v>3.7829604376923189</v>
      </c>
      <c r="AH200" s="81">
        <v>3.7606296565904715</v>
      </c>
      <c r="AI200" s="81">
        <v>3.603885467928877</v>
      </c>
      <c r="AJ200" s="81">
        <v>3.3717422917862252</v>
      </c>
      <c r="AK200" s="81">
        <v>3.1526662627733728</v>
      </c>
      <c r="AL200" s="81">
        <v>3.0103275291175655</v>
      </c>
      <c r="AM200" s="81">
        <v>3.0431391951862619</v>
      </c>
      <c r="AN200" s="81">
        <v>2.9081386545459003</v>
      </c>
      <c r="AO200" s="81">
        <v>2.8045859364926811</v>
      </c>
      <c r="AP200" s="649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</row>
    <row r="201" spans="1:73" s="32" customFormat="1" x14ac:dyDescent="0.4">
      <c r="A201" s="40"/>
      <c r="B201" s="47" t="s">
        <v>107</v>
      </c>
      <c r="C201" s="874" t="s">
        <v>48</v>
      </c>
      <c r="D201" s="18" t="s">
        <v>23</v>
      </c>
      <c r="E201" s="17" t="s">
        <v>152</v>
      </c>
      <c r="F201" s="18"/>
      <c r="G201" s="19" t="str">
        <f t="shared" si="129"/>
        <v>Þús. tonn CO₂-íg. | kt CO₂e</v>
      </c>
      <c r="H201" s="20">
        <f t="shared" ref="H201" si="135">SUM(H202:H204)</f>
        <v>28.856858965696219</v>
      </c>
      <c r="I201" s="20">
        <f t="shared" ref="I201:AO201" si="136">SUM(I202:I204)</f>
        <v>29.637917698303077</v>
      </c>
      <c r="J201" s="20">
        <f t="shared" si="136"/>
        <v>30.065885064956468</v>
      </c>
      <c r="K201" s="20">
        <f t="shared" si="136"/>
        <v>30.685524129499751</v>
      </c>
      <c r="L201" s="20">
        <f t="shared" si="136"/>
        <v>31.345733761060597</v>
      </c>
      <c r="M201" s="20">
        <f t="shared" si="136"/>
        <v>31.280543961615876</v>
      </c>
      <c r="N201" s="20">
        <f t="shared" si="136"/>
        <v>32.091649413910709</v>
      </c>
      <c r="O201" s="20">
        <f t="shared" si="136"/>
        <v>31.816197318097522</v>
      </c>
      <c r="P201" s="20">
        <f t="shared" si="136"/>
        <v>31.705676165194941</v>
      </c>
      <c r="Q201" s="20">
        <f t="shared" si="136"/>
        <v>31.039802229199488</v>
      </c>
      <c r="R201" s="20">
        <f t="shared" si="136"/>
        <v>29.583111812050767</v>
      </c>
      <c r="S201" s="20">
        <f t="shared" si="136"/>
        <v>29.695054532344781</v>
      </c>
      <c r="T201" s="20">
        <f t="shared" si="136"/>
        <v>28.465347673563389</v>
      </c>
      <c r="U201" s="20">
        <f t="shared" si="136"/>
        <v>28.765137603537266</v>
      </c>
      <c r="V201" s="20">
        <f t="shared" si="136"/>
        <v>29.036866146439124</v>
      </c>
      <c r="W201" s="20">
        <f t="shared" si="136"/>
        <v>30.01989692852823</v>
      </c>
      <c r="X201" s="20">
        <f t="shared" si="136"/>
        <v>30.320977028024242</v>
      </c>
      <c r="Y201" s="20">
        <f t="shared" si="136"/>
        <v>30.791591354731743</v>
      </c>
      <c r="Z201" s="20">
        <f t="shared" si="136"/>
        <v>31.146561057354372</v>
      </c>
      <c r="AA201" s="20">
        <f t="shared" si="136"/>
        <v>30.88485592679833</v>
      </c>
      <c r="AB201" s="20">
        <f t="shared" si="136"/>
        <v>30.824852177953996</v>
      </c>
      <c r="AC201" s="20">
        <f t="shared" si="136"/>
        <v>31.270928595429108</v>
      </c>
      <c r="AD201" s="20">
        <f t="shared" si="136"/>
        <v>30.96658899741459</v>
      </c>
      <c r="AE201" s="20">
        <f t="shared" si="136"/>
        <v>30.014140279220655</v>
      </c>
      <c r="AF201" s="20">
        <f t="shared" si="136"/>
        <v>31.212971740062237</v>
      </c>
      <c r="AG201" s="20">
        <f t="shared" si="136"/>
        <v>31.067569904931791</v>
      </c>
      <c r="AH201" s="20">
        <f t="shared" si="136"/>
        <v>31.031019351880648</v>
      </c>
      <c r="AI201" s="20">
        <f t="shared" si="136"/>
        <v>30.210499454736265</v>
      </c>
      <c r="AJ201" s="20">
        <f t="shared" si="136"/>
        <v>27.205483729980699</v>
      </c>
      <c r="AK201" s="20">
        <f t="shared" si="136"/>
        <v>28.303494358719895</v>
      </c>
      <c r="AL201" s="20">
        <f t="shared" si="136"/>
        <v>28.733296847518336</v>
      </c>
      <c r="AM201" s="20">
        <f t="shared" si="136"/>
        <v>27.617411130790618</v>
      </c>
      <c r="AN201" s="20">
        <f t="shared" si="136"/>
        <v>27.401309320780232</v>
      </c>
      <c r="AO201" s="20">
        <f t="shared" si="136"/>
        <v>26.816713905848427</v>
      </c>
      <c r="AP201" s="649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</row>
    <row r="202" spans="1:73" s="62" customFormat="1" x14ac:dyDescent="0.35">
      <c r="A202" s="9" t="s">
        <v>72</v>
      </c>
      <c r="B202" s="47" t="s">
        <v>48</v>
      </c>
      <c r="C202" s="874" t="s">
        <v>48</v>
      </c>
      <c r="D202" s="58" t="s">
        <v>122</v>
      </c>
      <c r="E202" s="99" t="s">
        <v>260</v>
      </c>
      <c r="F202" s="58"/>
      <c r="G202" s="19" t="str">
        <f t="shared" si="129"/>
        <v>Þús. tonn CO₂-íg. | kt CO₂e</v>
      </c>
      <c r="H202" s="61">
        <v>27.091705501743526</v>
      </c>
      <c r="I202" s="61">
        <v>27.838801523634892</v>
      </c>
      <c r="J202" s="61">
        <v>28.254710649223902</v>
      </c>
      <c r="K202" s="61">
        <v>28.836396604412762</v>
      </c>
      <c r="L202" s="61">
        <v>29.483366355329</v>
      </c>
      <c r="M202" s="61">
        <v>29.431163769606925</v>
      </c>
      <c r="N202" s="61">
        <v>30.172330457991215</v>
      </c>
      <c r="O202" s="61">
        <v>29.898511391548539</v>
      </c>
      <c r="P202" s="61">
        <v>29.780719374351303</v>
      </c>
      <c r="Q202" s="61">
        <v>29.12610872974038</v>
      </c>
      <c r="R202" s="61">
        <v>27.738216799038078</v>
      </c>
      <c r="S202" s="61">
        <v>27.82358086339508</v>
      </c>
      <c r="T202" s="61">
        <v>26.652170732850553</v>
      </c>
      <c r="U202" s="61">
        <v>26.916851290434387</v>
      </c>
      <c r="V202" s="61">
        <v>27.192840370686351</v>
      </c>
      <c r="W202" s="61">
        <v>28.104582369910759</v>
      </c>
      <c r="X202" s="61">
        <v>28.410462626296329</v>
      </c>
      <c r="Y202" s="61">
        <v>28.860694646361853</v>
      </c>
      <c r="Z202" s="61">
        <v>29.208508127343844</v>
      </c>
      <c r="AA202" s="61">
        <v>28.964824745633003</v>
      </c>
      <c r="AB202" s="61">
        <v>28.91900994703968</v>
      </c>
      <c r="AC202" s="61">
        <v>29.320217993160121</v>
      </c>
      <c r="AD202" s="61">
        <v>29.038553220938713</v>
      </c>
      <c r="AE202" s="61">
        <v>28.145405680672049</v>
      </c>
      <c r="AF202" s="61">
        <v>29.269595728904051</v>
      </c>
      <c r="AG202" s="61">
        <v>29.133246874717685</v>
      </c>
      <c r="AH202" s="61">
        <v>29.098972025133214</v>
      </c>
      <c r="AI202" s="61">
        <v>28.329539179169601</v>
      </c>
      <c r="AJ202" s="61">
        <v>25.51162116242072</v>
      </c>
      <c r="AK202" s="61">
        <v>26.541267665704037</v>
      </c>
      <c r="AL202" s="61">
        <v>26.94430987505126</v>
      </c>
      <c r="AM202" s="61">
        <v>25.897901219051448</v>
      </c>
      <c r="AN202" s="61">
        <v>25.695254298150616</v>
      </c>
      <c r="AO202" s="61">
        <v>25.147056849906271</v>
      </c>
      <c r="AP202" s="649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</row>
    <row r="203" spans="1:73" s="62" customFormat="1" x14ac:dyDescent="0.35">
      <c r="A203" s="9" t="s">
        <v>73</v>
      </c>
      <c r="B203" s="47" t="s">
        <v>48</v>
      </c>
      <c r="C203" s="874" t="s">
        <v>48</v>
      </c>
      <c r="D203" s="58" t="s">
        <v>123</v>
      </c>
      <c r="E203" s="99" t="s">
        <v>261</v>
      </c>
      <c r="F203" s="58"/>
      <c r="G203" s="19" t="str">
        <f t="shared" si="129"/>
        <v>Þús. tonn CO₂-íg. | kt CO₂e</v>
      </c>
      <c r="H203" s="81">
        <v>1.2210998455586393</v>
      </c>
      <c r="I203" s="81">
        <v>1.2474707897555559</v>
      </c>
      <c r="J203" s="81">
        <v>1.2577972816161664</v>
      </c>
      <c r="K203" s="81">
        <v>1.2844554266633055</v>
      </c>
      <c r="L203" s="81">
        <v>1.2980007683755002</v>
      </c>
      <c r="M203" s="81">
        <v>1.2908082978895419</v>
      </c>
      <c r="N203" s="81">
        <v>1.3372352417823197</v>
      </c>
      <c r="O203" s="81">
        <v>1.3341232236986111</v>
      </c>
      <c r="P203" s="81">
        <v>1.337686598763667</v>
      </c>
      <c r="Q203" s="81">
        <v>1.326272970620209</v>
      </c>
      <c r="R203" s="81">
        <v>1.2752751325507083</v>
      </c>
      <c r="S203" s="81">
        <v>1.2910037218551669</v>
      </c>
      <c r="T203" s="81">
        <v>1.2466332171147363</v>
      </c>
      <c r="U203" s="81">
        <v>1.267516077322931</v>
      </c>
      <c r="V203" s="81">
        <v>1.2667760719064309</v>
      </c>
      <c r="W203" s="81">
        <v>1.3149461975725838</v>
      </c>
      <c r="X203" s="81">
        <v>1.314035666651264</v>
      </c>
      <c r="Y203" s="81">
        <v>1.3298163690132225</v>
      </c>
      <c r="Z203" s="81">
        <v>1.3359188080464723</v>
      </c>
      <c r="AA203" s="81">
        <v>1.3247049466234306</v>
      </c>
      <c r="AB203" s="81">
        <v>1.3164942448973194</v>
      </c>
      <c r="AC203" s="81">
        <v>1.3458003122994309</v>
      </c>
      <c r="AD203" s="81">
        <v>1.3298068774187264</v>
      </c>
      <c r="AE203" s="81">
        <v>1.2889056061825344</v>
      </c>
      <c r="AF203" s="81">
        <v>1.3403873603281453</v>
      </c>
      <c r="AG203" s="81">
        <v>1.3341433287248607</v>
      </c>
      <c r="AH203" s="81">
        <v>1.3325737281199985</v>
      </c>
      <c r="AI203" s="81">
        <v>1.2973379130816483</v>
      </c>
      <c r="AJ203" s="81">
        <v>1.1682926837906533</v>
      </c>
      <c r="AK203" s="81">
        <v>1.2154448607933623</v>
      </c>
      <c r="AL203" s="81">
        <v>1.2339019890738967</v>
      </c>
      <c r="AM203" s="81">
        <v>1.1859821971768383</v>
      </c>
      <c r="AN203" s="81">
        <v>1.1767020768123237</v>
      </c>
      <c r="AO203" s="81">
        <v>1.1515976326855046</v>
      </c>
      <c r="AP203" s="649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</row>
    <row r="204" spans="1:73" s="62" customFormat="1" x14ac:dyDescent="0.25">
      <c r="A204" s="9" t="s">
        <v>74</v>
      </c>
      <c r="B204" s="62" t="s">
        <v>48</v>
      </c>
      <c r="C204" s="874" t="s">
        <v>48</v>
      </c>
      <c r="D204" s="58" t="s">
        <v>124</v>
      </c>
      <c r="E204" s="99" t="s">
        <v>262</v>
      </c>
      <c r="F204" s="58"/>
      <c r="G204" s="19" t="str">
        <f t="shared" si="129"/>
        <v>Þús. tonn CO₂-íg. | kt CO₂e</v>
      </c>
      <c r="H204" s="100">
        <v>0.54405361839405342</v>
      </c>
      <c r="I204" s="100">
        <v>0.55164538491263015</v>
      </c>
      <c r="J204" s="100">
        <v>0.55337713411639922</v>
      </c>
      <c r="K204" s="100">
        <v>0.56467209842368038</v>
      </c>
      <c r="L204" s="100">
        <v>0.56436663735609771</v>
      </c>
      <c r="M204" s="100">
        <v>0.55857189411941011</v>
      </c>
      <c r="N204" s="100">
        <v>0.58208371413717286</v>
      </c>
      <c r="O204" s="100">
        <v>0.58356270285037304</v>
      </c>
      <c r="P204" s="100">
        <v>0.587270192079971</v>
      </c>
      <c r="Q204" s="100">
        <v>0.5874205288388975</v>
      </c>
      <c r="R204" s="100">
        <v>0.56961988046198031</v>
      </c>
      <c r="S204" s="100">
        <v>0.58046994709453481</v>
      </c>
      <c r="T204" s="100">
        <v>0.56654372359809657</v>
      </c>
      <c r="U204" s="100">
        <v>0.58077023577994868</v>
      </c>
      <c r="V204" s="100">
        <v>0.57724970384634289</v>
      </c>
      <c r="W204" s="100">
        <v>0.60036836104488689</v>
      </c>
      <c r="X204" s="100">
        <v>0.59647873507664628</v>
      </c>
      <c r="Y204" s="100">
        <v>0.6010803393566676</v>
      </c>
      <c r="Z204" s="100">
        <v>0.60213412196405758</v>
      </c>
      <c r="AA204" s="100">
        <v>0.59532623454189781</v>
      </c>
      <c r="AB204" s="100">
        <v>0.58934798601699623</v>
      </c>
      <c r="AC204" s="100">
        <v>0.60491028996955643</v>
      </c>
      <c r="AD204" s="100">
        <v>0.59822889905715293</v>
      </c>
      <c r="AE204" s="100">
        <v>0.57982899236606977</v>
      </c>
      <c r="AF204" s="100">
        <v>0.60298865083004249</v>
      </c>
      <c r="AG204" s="100">
        <v>0.60017970148924693</v>
      </c>
      <c r="AH204" s="100">
        <v>0.5994735986274321</v>
      </c>
      <c r="AI204" s="100">
        <v>0.58362236248501553</v>
      </c>
      <c r="AJ204" s="100">
        <v>0.52556988376932467</v>
      </c>
      <c r="AK204" s="100">
        <v>0.54678183222249632</v>
      </c>
      <c r="AL204" s="100">
        <v>0.55508498339317836</v>
      </c>
      <c r="AM204" s="100">
        <v>0.53352771456233117</v>
      </c>
      <c r="AN204" s="100">
        <v>0.52935294581729531</v>
      </c>
      <c r="AO204" s="100">
        <v>0.51805942325665066</v>
      </c>
      <c r="AP204" s="649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</row>
    <row r="205" spans="1:73" s="32" customFormat="1" x14ac:dyDescent="0.4">
      <c r="A205" s="40" t="s">
        <v>75</v>
      </c>
      <c r="B205" s="47" t="s">
        <v>75</v>
      </c>
      <c r="C205" s="874" t="s">
        <v>48</v>
      </c>
      <c r="D205" s="18" t="s">
        <v>229</v>
      </c>
      <c r="E205" s="17" t="s">
        <v>276</v>
      </c>
      <c r="F205" s="18"/>
      <c r="G205" s="19" t="str">
        <f t="shared" si="129"/>
        <v>Þús. tonn CO₂-íg. | kt CO₂e</v>
      </c>
      <c r="H205" s="20">
        <v>134.08209935015935</v>
      </c>
      <c r="I205" s="20">
        <v>142.13724247882612</v>
      </c>
      <c r="J205" s="20">
        <v>147.84111388242457</v>
      </c>
      <c r="K205" s="20">
        <v>150.90871303630436</v>
      </c>
      <c r="L205" s="20">
        <v>156.15640696500481</v>
      </c>
      <c r="M205" s="20">
        <v>159.15642326070844</v>
      </c>
      <c r="N205" s="20">
        <v>162.78481898050401</v>
      </c>
      <c r="O205" s="20">
        <v>164.89366159054333</v>
      </c>
      <c r="P205" s="20">
        <v>169.58842067120813</v>
      </c>
      <c r="Q205" s="20">
        <v>170.48307561886736</v>
      </c>
      <c r="R205" s="20">
        <v>172.18323227492695</v>
      </c>
      <c r="S205" s="20">
        <v>172.45520802393111</v>
      </c>
      <c r="T205" s="20">
        <v>174.83097827330042</v>
      </c>
      <c r="U205" s="20">
        <v>177.33963881389303</v>
      </c>
      <c r="V205" s="20">
        <v>183.01619931294013</v>
      </c>
      <c r="W205" s="20">
        <v>185.7900928145099</v>
      </c>
      <c r="X205" s="20">
        <v>185.89424091907756</v>
      </c>
      <c r="Y205" s="20">
        <v>186.34761522371835</v>
      </c>
      <c r="Z205" s="20">
        <v>186.71725177228214</v>
      </c>
      <c r="AA205" s="20">
        <v>187.16226655185716</v>
      </c>
      <c r="AB205" s="20">
        <v>187.62689898791504</v>
      </c>
      <c r="AC205" s="20">
        <v>188.09282633032797</v>
      </c>
      <c r="AD205" s="20">
        <v>188.57107154548527</v>
      </c>
      <c r="AE205" s="20">
        <v>189.44684136763837</v>
      </c>
      <c r="AF205" s="20">
        <v>189.93960984654555</v>
      </c>
      <c r="AG205" s="20">
        <v>190.50435010582279</v>
      </c>
      <c r="AH205" s="20">
        <v>191.00848000526483</v>
      </c>
      <c r="AI205" s="20">
        <v>191.75577099727386</v>
      </c>
      <c r="AJ205" s="20">
        <v>192.72021049331329</v>
      </c>
      <c r="AK205" s="20">
        <v>193.70119235767402</v>
      </c>
      <c r="AL205" s="20">
        <v>194.81738715386243</v>
      </c>
      <c r="AM205" s="20">
        <v>195.69816080437232</v>
      </c>
      <c r="AN205" s="20">
        <v>196.78799017345381</v>
      </c>
      <c r="AO205" s="20">
        <v>197.67850295305041</v>
      </c>
      <c r="AP205" s="649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</row>
    <row r="206" spans="1:73" s="32" customFormat="1" x14ac:dyDescent="0.4">
      <c r="A206" s="40"/>
      <c r="B206" s="47" t="s">
        <v>108</v>
      </c>
      <c r="C206" s="874" t="s">
        <v>48</v>
      </c>
      <c r="D206" s="18" t="s">
        <v>24</v>
      </c>
      <c r="E206" s="17" t="s">
        <v>196</v>
      </c>
      <c r="F206" s="18"/>
      <c r="G206" s="19" t="str">
        <f t="shared" si="129"/>
        <v>Þús. tonn CO₂-íg. | kt CO₂e</v>
      </c>
      <c r="H206" s="20">
        <f t="shared" ref="H206" si="137">H207-SUM(H186,H193,H197,H201,H205)</f>
        <v>22.506130736686259</v>
      </c>
      <c r="I206" s="20">
        <f t="shared" ref="I206:AO206" si="138">I207-SUM(I186,I193,I197,I201,I205)</f>
        <v>20.810150758540999</v>
      </c>
      <c r="J206" s="20">
        <f t="shared" si="138"/>
        <v>18.618593119247862</v>
      </c>
      <c r="K206" s="20">
        <f t="shared" si="138"/>
        <v>19.125544979365827</v>
      </c>
      <c r="L206" s="20">
        <f t="shared" si="138"/>
        <v>19.114275215977955</v>
      </c>
      <c r="M206" s="20">
        <f t="shared" si="138"/>
        <v>18.954539670095983</v>
      </c>
      <c r="N206" s="20">
        <f t="shared" si="138"/>
        <v>19.144117218160204</v>
      </c>
      <c r="O206" s="20">
        <f t="shared" si="138"/>
        <v>18.986887887587272</v>
      </c>
      <c r="P206" s="20">
        <f t="shared" si="138"/>
        <v>20.285214720321278</v>
      </c>
      <c r="Q206" s="20">
        <f t="shared" si="138"/>
        <v>19.928883521382545</v>
      </c>
      <c r="R206" s="20">
        <f t="shared" si="138"/>
        <v>20.610101017210013</v>
      </c>
      <c r="S206" s="20">
        <f t="shared" si="138"/>
        <v>22.840046796382921</v>
      </c>
      <c r="T206" s="20">
        <f t="shared" si="138"/>
        <v>21.927290699407649</v>
      </c>
      <c r="U206" s="20">
        <f t="shared" si="138"/>
        <v>21.296575463026102</v>
      </c>
      <c r="V206" s="20">
        <f t="shared" si="138"/>
        <v>21.18930823996152</v>
      </c>
      <c r="W206" s="20">
        <f t="shared" si="138"/>
        <v>22.065963235956929</v>
      </c>
      <c r="X206" s="20">
        <f t="shared" si="138"/>
        <v>24.700959730052205</v>
      </c>
      <c r="Y206" s="20">
        <f t="shared" si="138"/>
        <v>25.404963147981562</v>
      </c>
      <c r="Z206" s="20">
        <f t="shared" si="138"/>
        <v>24.984141111317854</v>
      </c>
      <c r="AA206" s="20">
        <f t="shared" si="138"/>
        <v>24.050248454993607</v>
      </c>
      <c r="AB206" s="20">
        <f t="shared" si="138"/>
        <v>21.669758832000412</v>
      </c>
      <c r="AC206" s="20">
        <f t="shared" si="138"/>
        <v>23.235641991737452</v>
      </c>
      <c r="AD206" s="20">
        <f t="shared" si="138"/>
        <v>20.100041458854776</v>
      </c>
      <c r="AE206" s="20">
        <f t="shared" si="138"/>
        <v>19.634951486551131</v>
      </c>
      <c r="AF206" s="20">
        <f t="shared" si="138"/>
        <v>21.762869546563138</v>
      </c>
      <c r="AG206" s="20">
        <f t="shared" si="138"/>
        <v>22.966862272416051</v>
      </c>
      <c r="AH206" s="20">
        <f t="shared" si="138"/>
        <v>23.146028780814277</v>
      </c>
      <c r="AI206" s="20">
        <f t="shared" si="138"/>
        <v>23.206619124813642</v>
      </c>
      <c r="AJ206" s="20">
        <f t="shared" si="138"/>
        <v>21.865400210029065</v>
      </c>
      <c r="AK206" s="20">
        <f t="shared" si="138"/>
        <v>21.050199850702711</v>
      </c>
      <c r="AL206" s="20">
        <f t="shared" si="138"/>
        <v>20.860137136766866</v>
      </c>
      <c r="AM206" s="20">
        <f t="shared" si="138"/>
        <v>20.531627724041073</v>
      </c>
      <c r="AN206" s="20">
        <f t="shared" si="138"/>
        <v>20.469766740929572</v>
      </c>
      <c r="AO206" s="20">
        <f t="shared" si="138"/>
        <v>19.713058543720877</v>
      </c>
      <c r="AP206" s="649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</row>
    <row r="207" spans="1:73" s="36" customFormat="1" x14ac:dyDescent="0.4">
      <c r="A207" s="40" t="s">
        <v>44</v>
      </c>
      <c r="B207" s="47" t="s">
        <v>44</v>
      </c>
      <c r="C207" s="874" t="s">
        <v>48</v>
      </c>
      <c r="D207" s="46" t="s">
        <v>140</v>
      </c>
      <c r="E207" s="23"/>
      <c r="F207" s="24"/>
      <c r="G207" s="25" t="str">
        <f t="shared" si="129"/>
        <v>Þús. tonn CO₂-íg. | kt CO₂e</v>
      </c>
      <c r="H207" s="26">
        <v>757.01585597929704</v>
      </c>
      <c r="I207" s="26">
        <v>745.32412488321768</v>
      </c>
      <c r="J207" s="26">
        <v>732.06518655476157</v>
      </c>
      <c r="K207" s="26">
        <v>735.01201357859429</v>
      </c>
      <c r="L207" s="26">
        <v>743.07668080629799</v>
      </c>
      <c r="M207" s="26">
        <v>725.51172640303389</v>
      </c>
      <c r="N207" s="26">
        <v>740.13361763133912</v>
      </c>
      <c r="O207" s="26">
        <v>733.5318060853233</v>
      </c>
      <c r="P207" s="26">
        <v>749.70995173050585</v>
      </c>
      <c r="Q207" s="26">
        <v>747.98546023390804</v>
      </c>
      <c r="R207" s="26">
        <v>732.41712271813776</v>
      </c>
      <c r="S207" s="26">
        <v>733.87437378612185</v>
      </c>
      <c r="T207" s="26">
        <v>718.06157387908718</v>
      </c>
      <c r="U207" s="26">
        <v>711.19206726238258</v>
      </c>
      <c r="V207" s="26">
        <v>707.56296722124239</v>
      </c>
      <c r="W207" s="26">
        <v>710.90815527507107</v>
      </c>
      <c r="X207" s="26">
        <v>737.97582815741112</v>
      </c>
      <c r="Y207" s="26">
        <v>754.88636771604047</v>
      </c>
      <c r="Z207" s="26">
        <v>770.58006780324058</v>
      </c>
      <c r="AA207" s="26">
        <v>759.48973045067783</v>
      </c>
      <c r="AB207" s="26">
        <v>748.53554241354198</v>
      </c>
      <c r="AC207" s="26">
        <v>745.94429514068338</v>
      </c>
      <c r="AD207" s="26">
        <v>738.48503273201982</v>
      </c>
      <c r="AE207" s="26">
        <v>729.74906171735381</v>
      </c>
      <c r="AF207" s="26">
        <v>770.64474339299147</v>
      </c>
      <c r="AG207" s="26">
        <v>761.54586799882952</v>
      </c>
      <c r="AH207" s="26">
        <v>760.54084337067513</v>
      </c>
      <c r="AI207" s="26">
        <v>762.91893940085151</v>
      </c>
      <c r="AJ207" s="26">
        <v>741.54943586055447</v>
      </c>
      <c r="AK207" s="26">
        <v>725.68294266886073</v>
      </c>
      <c r="AL207" s="26">
        <v>723.26851971440976</v>
      </c>
      <c r="AM207" s="26">
        <v>726.35941946372918</v>
      </c>
      <c r="AN207" s="26">
        <v>711.97157904366759</v>
      </c>
      <c r="AO207" s="26">
        <v>692.38040246203309</v>
      </c>
      <c r="AP207" s="649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</row>
    <row r="208" spans="1:73" s="36" customFormat="1" x14ac:dyDescent="0.55000000000000004">
      <c r="A208" s="47"/>
      <c r="B208" s="41"/>
      <c r="C208" s="883"/>
      <c r="D208" s="144"/>
      <c r="E208" s="67"/>
      <c r="F208" s="68"/>
      <c r="G208" s="103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1"/>
      <c r="AQ208" s="102"/>
    </row>
    <row r="209" spans="1:73" s="12" customFormat="1" ht="36" customHeight="1" x14ac:dyDescent="0.4">
      <c r="A209" s="9"/>
      <c r="B209" s="587" t="s">
        <v>48</v>
      </c>
      <c r="C209" s="874"/>
      <c r="D209" s="1203" t="str">
        <f>$D$12</f>
        <v>Framreiknuð losun: Sviðsmynd með núgildandi aðgerðum
Emission Projections: With Existing Measures (WEM) Scenario</v>
      </c>
      <c r="E209" s="1203"/>
      <c r="F209" s="86"/>
      <c r="G209" s="86"/>
      <c r="H209" s="11"/>
      <c r="I209" s="92"/>
      <c r="J209" s="93"/>
      <c r="K209" s="94"/>
      <c r="L209" s="15"/>
      <c r="M209" s="95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</row>
    <row r="210" spans="1:73" s="32" customFormat="1" x14ac:dyDescent="0.4">
      <c r="A210" s="9"/>
      <c r="B210" s="47" t="s">
        <v>389</v>
      </c>
      <c r="C210" s="874" t="s">
        <v>48</v>
      </c>
      <c r="D210" s="18" t="s">
        <v>20</v>
      </c>
      <c r="E210" s="17" t="s">
        <v>195</v>
      </c>
      <c r="F210" s="18"/>
      <c r="G210" s="19" t="str">
        <f t="shared" ref="G210:G231" si="139">$G$5</f>
        <v>Þús. tonn CO₂-íg. | kt CO₂e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649">
        <f t="shared" ref="AO210:AO231" si="140">AO186</f>
        <v>126.36113402574739</v>
      </c>
      <c r="AP210" s="20">
        <f t="shared" ref="AP210" si="141">SUM(AP211:AP214)-SUM(AP215:AP216)</f>
        <v>125.52735413339516</v>
      </c>
      <c r="AQ210" s="20">
        <f t="shared" ref="AQ210:BU210" si="142">SUM(AQ211:AQ214)-SUM(AQ215:AQ216)</f>
        <v>125.02299597709816</v>
      </c>
      <c r="AR210" s="20">
        <f t="shared" si="142"/>
        <v>124.59151276850318</v>
      </c>
      <c r="AS210" s="20">
        <f t="shared" si="142"/>
        <v>124.15284740697314</v>
      </c>
      <c r="AT210" s="20">
        <f t="shared" si="142"/>
        <v>123.72985056376365</v>
      </c>
      <c r="AU210" s="20">
        <f t="shared" si="142"/>
        <v>123.30613768033345</v>
      </c>
      <c r="AV210" s="20">
        <f t="shared" si="142"/>
        <v>122.89746017692448</v>
      </c>
      <c r="AW210" s="20">
        <f t="shared" si="142"/>
        <v>122.53323693223746</v>
      </c>
      <c r="AX210" s="20">
        <f t="shared" si="142"/>
        <v>122.23855023279114</v>
      </c>
      <c r="AY210" s="20">
        <f t="shared" si="142"/>
        <v>121.94979354359478</v>
      </c>
      <c r="AZ210" s="20">
        <f t="shared" si="142"/>
        <v>121.63483649990215</v>
      </c>
      <c r="BA210" s="20">
        <f t="shared" si="142"/>
        <v>121.30742726449725</v>
      </c>
      <c r="BB210" s="20">
        <f t="shared" si="142"/>
        <v>120.95460288474644</v>
      </c>
      <c r="BC210" s="20">
        <f t="shared" si="142"/>
        <v>120.54731684062929</v>
      </c>
      <c r="BD210" s="20">
        <f t="shared" si="142"/>
        <v>120.09227843346576</v>
      </c>
      <c r="BE210" s="20">
        <f t="shared" si="142"/>
        <v>119.6859559810822</v>
      </c>
      <c r="BF210" s="20">
        <f t="shared" si="142"/>
        <v>119.2854816659667</v>
      </c>
      <c r="BG210" s="20">
        <f t="shared" si="142"/>
        <v>118.88794532614713</v>
      </c>
      <c r="BH210" s="20">
        <f t="shared" si="142"/>
        <v>118.50468499498155</v>
      </c>
      <c r="BI210" s="20">
        <f t="shared" si="142"/>
        <v>118.12254657370772</v>
      </c>
      <c r="BJ210" s="20">
        <f t="shared" si="142"/>
        <v>117.77290441222789</v>
      </c>
      <c r="BK210" s="20">
        <f t="shared" si="142"/>
        <v>117.49838820511027</v>
      </c>
      <c r="BL210" s="20">
        <f t="shared" si="142"/>
        <v>117.22217062407802</v>
      </c>
      <c r="BM210" s="20">
        <f t="shared" si="142"/>
        <v>116.93062634351188</v>
      </c>
      <c r="BN210" s="20">
        <f t="shared" si="142"/>
        <v>116.62017871715065</v>
      </c>
      <c r="BO210" s="20">
        <f t="shared" si="142"/>
        <v>116.29772978949993</v>
      </c>
      <c r="BP210" s="20">
        <f t="shared" si="142"/>
        <v>115.91714038378402</v>
      </c>
      <c r="BQ210" s="20">
        <f t="shared" si="142"/>
        <v>115.4815810803216</v>
      </c>
      <c r="BR210" s="20">
        <f t="shared" si="142"/>
        <v>115.10589894141609</v>
      </c>
      <c r="BS210" s="20">
        <f t="shared" si="142"/>
        <v>114.72492699707226</v>
      </c>
      <c r="BT210" s="20">
        <f t="shared" si="142"/>
        <v>114.35916183958173</v>
      </c>
      <c r="BU210" s="20">
        <f t="shared" si="142"/>
        <v>113.99515745359406</v>
      </c>
    </row>
    <row r="211" spans="1:73" s="62" customFormat="1" hidden="1" x14ac:dyDescent="0.25">
      <c r="A211" s="96" t="s">
        <v>64</v>
      </c>
      <c r="B211" s="62" t="s">
        <v>48</v>
      </c>
      <c r="C211" s="874" t="s">
        <v>48</v>
      </c>
      <c r="D211" s="64" t="s">
        <v>254</v>
      </c>
      <c r="E211" s="63"/>
      <c r="F211" s="64"/>
      <c r="G211" s="65" t="str">
        <f t="shared" si="139"/>
        <v>Þús. tonn CO₂-íg. | kt CO₂e</v>
      </c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652">
        <f t="shared" si="140"/>
        <v>316.63316748708968</v>
      </c>
      <c r="AP211" s="66">
        <v>318.20345521063422</v>
      </c>
      <c r="AQ211" s="66">
        <v>318.55986185679313</v>
      </c>
      <c r="AR211" s="66">
        <v>319.58718824831652</v>
      </c>
      <c r="AS211" s="66">
        <v>320.667650404938</v>
      </c>
      <c r="AT211" s="66">
        <v>321.59554009211013</v>
      </c>
      <c r="AU211" s="66">
        <v>321.596050088818</v>
      </c>
      <c r="AV211" s="66">
        <v>321.57575005116337</v>
      </c>
      <c r="AW211" s="66">
        <v>321.63415405562097</v>
      </c>
      <c r="AX211" s="66">
        <v>321.72634396796735</v>
      </c>
      <c r="AY211" s="66">
        <v>321.85880738578101</v>
      </c>
      <c r="AZ211" s="66">
        <v>321.92941258127939</v>
      </c>
      <c r="BA211" s="66">
        <v>322.03286617192992</v>
      </c>
      <c r="BB211" s="66">
        <v>322.06446164055382</v>
      </c>
      <c r="BC211" s="66">
        <v>322.0761216579271</v>
      </c>
      <c r="BD211" s="66">
        <v>322.00455302282251</v>
      </c>
      <c r="BE211" s="66">
        <v>322.01631647969731</v>
      </c>
      <c r="BF211" s="66">
        <v>321.99854152121088</v>
      </c>
      <c r="BG211" s="66">
        <v>322.01841035532595</v>
      </c>
      <c r="BH211" s="66">
        <v>322.01725840137811</v>
      </c>
      <c r="BI211" s="66">
        <v>322.05202414098682</v>
      </c>
      <c r="BJ211" s="66">
        <v>322.08367138572021</v>
      </c>
      <c r="BK211" s="66">
        <v>322.22519942296651</v>
      </c>
      <c r="BL211" s="66">
        <v>322.32978107338403</v>
      </c>
      <c r="BM211" s="66">
        <v>322.45388660379081</v>
      </c>
      <c r="BN211" s="66">
        <v>322.5239403696828</v>
      </c>
      <c r="BO211" s="66">
        <v>322.61694101526473</v>
      </c>
      <c r="BP211" s="66">
        <v>322.61675153106194</v>
      </c>
      <c r="BQ211" s="66">
        <v>322.59664042505142</v>
      </c>
      <c r="BR211" s="66">
        <v>322.60145842164621</v>
      </c>
      <c r="BS211" s="66">
        <v>322.63613814491441</v>
      </c>
      <c r="BT211" s="66">
        <v>322.65118169232966</v>
      </c>
      <c r="BU211" s="66">
        <v>322.70324466775219</v>
      </c>
    </row>
    <row r="212" spans="1:73" s="62" customFormat="1" hidden="1" x14ac:dyDescent="0.25">
      <c r="A212" s="96" t="s">
        <v>65</v>
      </c>
      <c r="B212" s="62" t="s">
        <v>48</v>
      </c>
      <c r="C212" s="874" t="s">
        <v>48</v>
      </c>
      <c r="D212" s="64" t="s">
        <v>254</v>
      </c>
      <c r="E212" s="63"/>
      <c r="F212" s="64"/>
      <c r="G212" s="65" t="str">
        <f t="shared" si="139"/>
        <v>Þús. tonn CO₂-íg. | kt CO₂e</v>
      </c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652">
        <f t="shared" si="140"/>
        <v>4.9082017233333328</v>
      </c>
      <c r="AP212" s="97">
        <v>2.9808795700935491</v>
      </c>
      <c r="AQ212" s="97">
        <v>3.038156325936884</v>
      </c>
      <c r="AR212" s="97">
        <v>3.095433081780218</v>
      </c>
      <c r="AS212" s="97">
        <v>3.1527098376235521</v>
      </c>
      <c r="AT212" s="97">
        <v>3.209986593466887</v>
      </c>
      <c r="AU212" s="97">
        <v>3.267263349310221</v>
      </c>
      <c r="AV212" s="97">
        <v>3.324540105153555</v>
      </c>
      <c r="AW212" s="97">
        <v>3.3818168609968899</v>
      </c>
      <c r="AX212" s="97">
        <v>3.4390936168402244</v>
      </c>
      <c r="AY212" s="97">
        <v>3.4963703726835584</v>
      </c>
      <c r="AZ212" s="97">
        <v>3.5536471285268934</v>
      </c>
      <c r="BA212" s="97">
        <v>3.6109238843702274</v>
      </c>
      <c r="BB212" s="97">
        <v>3.6682006402135618</v>
      </c>
      <c r="BC212" s="97">
        <v>3.7254773960568963</v>
      </c>
      <c r="BD212" s="97">
        <v>3.7827541519002308</v>
      </c>
      <c r="BE212" s="97">
        <v>3.8400309077435648</v>
      </c>
      <c r="BF212" s="97">
        <v>3.8973076635868997</v>
      </c>
      <c r="BG212" s="97">
        <v>3.9545844194302342</v>
      </c>
      <c r="BH212" s="97">
        <v>4.0118611752735678</v>
      </c>
      <c r="BI212" s="97">
        <v>4.0691379311169023</v>
      </c>
      <c r="BJ212" s="97">
        <v>4.1264146869602367</v>
      </c>
      <c r="BK212" s="97">
        <v>4.1836914428035712</v>
      </c>
      <c r="BL212" s="97">
        <v>4.2409681986469057</v>
      </c>
      <c r="BM212" s="97">
        <v>4.2982449544902401</v>
      </c>
      <c r="BN212" s="97">
        <v>4.3555217103335737</v>
      </c>
      <c r="BO212" s="97">
        <v>4.4127984661769091</v>
      </c>
      <c r="BP212" s="97">
        <v>4.4700752220202435</v>
      </c>
      <c r="BQ212" s="97">
        <v>4.527351977863578</v>
      </c>
      <c r="BR212" s="97">
        <v>4.5846287337069116</v>
      </c>
      <c r="BS212" s="97">
        <v>4.6419054895502461</v>
      </c>
      <c r="BT212" s="97">
        <v>4.6991822453935805</v>
      </c>
      <c r="BU212" s="97">
        <v>4.7564590012369159</v>
      </c>
    </row>
    <row r="213" spans="1:73" s="62" customFormat="1" hidden="1" x14ac:dyDescent="0.25">
      <c r="A213" s="96" t="s">
        <v>88</v>
      </c>
      <c r="B213" s="62" t="s">
        <v>48</v>
      </c>
      <c r="C213" s="874" t="s">
        <v>48</v>
      </c>
      <c r="D213" s="64" t="s">
        <v>254</v>
      </c>
      <c r="E213" s="63"/>
      <c r="F213" s="64"/>
      <c r="G213" s="65" t="str">
        <f t="shared" si="139"/>
        <v>Þús. tonn CO₂-íg. | kt CO₂e</v>
      </c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652">
        <f t="shared" si="140"/>
        <v>1.8259450000000002</v>
      </c>
      <c r="AP213" s="97">
        <v>1.9659850833333334</v>
      </c>
      <c r="AQ213" s="97">
        <v>1.9659850833333334</v>
      </c>
      <c r="AR213" s="97">
        <v>1.9659850833333334</v>
      </c>
      <c r="AS213" s="97">
        <v>1.9659850833333334</v>
      </c>
      <c r="AT213" s="97">
        <v>1.9659850833333334</v>
      </c>
      <c r="AU213" s="97">
        <v>1.9659850833333334</v>
      </c>
      <c r="AV213" s="97">
        <v>1.9659850833333334</v>
      </c>
      <c r="AW213" s="97">
        <v>1.9659850833333334</v>
      </c>
      <c r="AX213" s="97">
        <v>1.9659850833333334</v>
      </c>
      <c r="AY213" s="97">
        <v>1.9659850833333334</v>
      </c>
      <c r="AZ213" s="97">
        <v>1.9659850833333334</v>
      </c>
      <c r="BA213" s="97">
        <v>1.9659850833333334</v>
      </c>
      <c r="BB213" s="97">
        <v>1.9659850833333334</v>
      </c>
      <c r="BC213" s="97">
        <v>1.9659850833333334</v>
      </c>
      <c r="BD213" s="97">
        <v>1.9659850833333334</v>
      </c>
      <c r="BE213" s="97">
        <v>1.9659850833333334</v>
      </c>
      <c r="BF213" s="97">
        <v>1.9659850833333334</v>
      </c>
      <c r="BG213" s="97">
        <v>1.9659850833333334</v>
      </c>
      <c r="BH213" s="97">
        <v>1.9659850833333334</v>
      </c>
      <c r="BI213" s="97">
        <v>1.9659850833333334</v>
      </c>
      <c r="BJ213" s="97">
        <v>1.9659850833333334</v>
      </c>
      <c r="BK213" s="97">
        <v>1.9659850833333334</v>
      </c>
      <c r="BL213" s="97">
        <v>1.9659850833333334</v>
      </c>
      <c r="BM213" s="97">
        <v>1.9659850833333334</v>
      </c>
      <c r="BN213" s="97">
        <v>1.9659850833333334</v>
      </c>
      <c r="BO213" s="97">
        <v>1.9659850833333334</v>
      </c>
      <c r="BP213" s="97">
        <v>1.9659850833333334</v>
      </c>
      <c r="BQ213" s="97">
        <v>1.9659850833333334</v>
      </c>
      <c r="BR213" s="97">
        <v>1.9659850833333334</v>
      </c>
      <c r="BS213" s="97">
        <v>1.9659850833333334</v>
      </c>
      <c r="BT213" s="97">
        <v>1.9659850833333334</v>
      </c>
      <c r="BU213" s="97">
        <v>1.9659850833333334</v>
      </c>
    </row>
    <row r="214" spans="1:73" s="62" customFormat="1" hidden="1" x14ac:dyDescent="0.25">
      <c r="A214" s="96" t="s">
        <v>89</v>
      </c>
      <c r="B214" s="62" t="s">
        <v>48</v>
      </c>
      <c r="C214" s="874" t="s">
        <v>48</v>
      </c>
      <c r="D214" s="64" t="s">
        <v>254</v>
      </c>
      <c r="E214" s="63"/>
      <c r="F214" s="64"/>
      <c r="G214" s="65" t="str">
        <f t="shared" si="139"/>
        <v>Þús. tonn CO₂-íg. | kt CO₂e</v>
      </c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652">
        <f t="shared" si="140"/>
        <v>1.1448260667500181</v>
      </c>
      <c r="AP214" s="97">
        <v>1.489202113332978</v>
      </c>
      <c r="AQ214" s="97">
        <v>1.4433593754423442</v>
      </c>
      <c r="AR214" s="97">
        <v>1.3989278339222224</v>
      </c>
      <c r="AS214" s="97">
        <v>1.3558640473184833</v>
      </c>
      <c r="AT214" s="97">
        <v>1.3141259114535957</v>
      </c>
      <c r="AU214" s="97">
        <v>1.2736726182607547</v>
      </c>
      <c r="AV214" s="97">
        <v>1.2344646158850807</v>
      </c>
      <c r="AW214" s="97">
        <v>1.1964635700131823</v>
      </c>
      <c r="AX214" s="97">
        <v>1.1596323263930342</v>
      </c>
      <c r="AY214" s="97">
        <v>1.1239348745076252</v>
      </c>
      <c r="AZ214" s="97">
        <v>1.0893363123669366</v>
      </c>
      <c r="BA214" s="97">
        <v>1.0558028123836256</v>
      </c>
      <c r="BB214" s="97">
        <v>1.0233015882992933</v>
      </c>
      <c r="BC214" s="97">
        <v>0.99180086312875648</v>
      </c>
      <c r="BD214" s="97">
        <v>0.96126983809122368</v>
      </c>
      <c r="BE214" s="97">
        <v>0.9316786624977571</v>
      </c>
      <c r="BF214" s="97">
        <v>0.90299840456581004</v>
      </c>
      <c r="BG214" s="97">
        <v>0.87520102313212189</v>
      </c>
      <c r="BH214" s="97">
        <v>0.84825934023639116</v>
      </c>
      <c r="BI214" s="97">
        <v>0.8221470145489751</v>
      </c>
      <c r="BJ214" s="97">
        <v>0.79683851561648866</v>
      </c>
      <c r="BK214" s="97">
        <v>0.77230909890030341</v>
      </c>
      <c r="BL214" s="97">
        <v>0.7485347815833564</v>
      </c>
      <c r="BM214" s="97">
        <v>0.72549231912179291</v>
      </c>
      <c r="BN214" s="97">
        <v>0.70315918251837195</v>
      </c>
      <c r="BO214" s="97">
        <v>0.68151353629548439</v>
      </c>
      <c r="BP214" s="97">
        <v>0.66053421714625005</v>
      </c>
      <c r="BQ214" s="97">
        <v>0.64020071324283478</v>
      </c>
      <c r="BR214" s="97">
        <v>0.62049314418163903</v>
      </c>
      <c r="BS214" s="97">
        <v>0.60139224154593751</v>
      </c>
      <c r="BT214" s="97">
        <v>0.5828793300668097</v>
      </c>
      <c r="BU214" s="97">
        <v>0.56493630936405415</v>
      </c>
    </row>
    <row r="215" spans="1:73" s="62" customFormat="1" hidden="1" x14ac:dyDescent="0.25">
      <c r="A215" s="96" t="s">
        <v>75</v>
      </c>
      <c r="B215" s="62" t="s">
        <v>48</v>
      </c>
      <c r="C215" s="874" t="s">
        <v>48</v>
      </c>
      <c r="D215" s="64" t="s">
        <v>254</v>
      </c>
      <c r="E215" s="63"/>
      <c r="F215" s="64"/>
      <c r="G215" s="65" t="str">
        <f t="shared" si="139"/>
        <v>Þús. tonn CO₂-íg. | kt CO₂e</v>
      </c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652">
        <f t="shared" si="140"/>
        <v>197.67850295305041</v>
      </c>
      <c r="AP215" s="66">
        <v>198.59147831329477</v>
      </c>
      <c r="AQ215" s="66">
        <v>199.43292541739251</v>
      </c>
      <c r="AR215" s="66">
        <v>200.90863427951859</v>
      </c>
      <c r="AS215" s="66">
        <v>202.41077724920626</v>
      </c>
      <c r="AT215" s="66">
        <v>203.78079057610094</v>
      </c>
      <c r="AU215" s="66">
        <v>204.19015250567392</v>
      </c>
      <c r="AV215" s="66">
        <v>204.59967798160588</v>
      </c>
      <c r="AW215" s="66">
        <v>205.00936453591595</v>
      </c>
      <c r="AX215" s="66">
        <v>205.41920975606916</v>
      </c>
      <c r="AY215" s="66">
        <v>205.82921128332788</v>
      </c>
      <c r="AZ215" s="66">
        <v>206.23936681116419</v>
      </c>
      <c r="BA215" s="66">
        <v>206.66053922471204</v>
      </c>
      <c r="BB215" s="66">
        <v>207.07098481056016</v>
      </c>
      <c r="BC215" s="66">
        <v>207.48157785666521</v>
      </c>
      <c r="BD215" s="66">
        <v>207.89231624942514</v>
      </c>
      <c r="BE215" s="66">
        <v>208.30319792035692</v>
      </c>
      <c r="BF215" s="66">
        <v>208.71422084482157</v>
      </c>
      <c r="BG215" s="66">
        <v>209.12538304079393</v>
      </c>
      <c r="BH215" s="66">
        <v>209.53668256767475</v>
      </c>
      <c r="BI215" s="66">
        <v>209.94811752514457</v>
      </c>
      <c r="BJ215" s="66">
        <v>210.35927778028844</v>
      </c>
      <c r="BK215" s="66">
        <v>210.77043803543231</v>
      </c>
      <c r="BL215" s="66">
        <v>211.1815982905762</v>
      </c>
      <c r="BM215" s="66">
        <v>211.59275854572005</v>
      </c>
      <c r="BN215" s="66">
        <v>212.00391880086394</v>
      </c>
      <c r="BO215" s="66">
        <v>212.41507905600784</v>
      </c>
      <c r="BP215" s="66">
        <v>212.82623931115171</v>
      </c>
      <c r="BQ215" s="66">
        <v>213.23739956629561</v>
      </c>
      <c r="BR215" s="66">
        <v>213.64855982143948</v>
      </c>
      <c r="BS215" s="66">
        <v>214.05972007658337</v>
      </c>
      <c r="BT215" s="66">
        <v>214.47088033172727</v>
      </c>
      <c r="BU215" s="66">
        <v>214.88204058687111</v>
      </c>
    </row>
    <row r="216" spans="1:73" s="62" customFormat="1" hidden="1" x14ac:dyDescent="0.25">
      <c r="A216" s="96" t="s">
        <v>118</v>
      </c>
      <c r="B216" s="62" t="s">
        <v>48</v>
      </c>
      <c r="C216" s="882"/>
      <c r="D216" s="64" t="s">
        <v>254</v>
      </c>
      <c r="E216" s="63"/>
      <c r="F216" s="64"/>
      <c r="G216" s="65" t="str">
        <f t="shared" si="139"/>
        <v>Þús. tonn CO₂-íg. | kt CO₂e</v>
      </c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652">
        <f t="shared" si="140"/>
        <v>0.47250329837519506</v>
      </c>
      <c r="AP216" s="98">
        <v>0.520689530704185</v>
      </c>
      <c r="AQ216" s="98">
        <v>0.55144124701504127</v>
      </c>
      <c r="AR216" s="98">
        <v>0.547387199330578</v>
      </c>
      <c r="AS216" s="98">
        <v>0.57858471703399439</v>
      </c>
      <c r="AT216" s="98">
        <v>0.57499654049936144</v>
      </c>
      <c r="AU216" s="98">
        <v>0.606680953714959</v>
      </c>
      <c r="AV216" s="98">
        <v>0.60360169700502475</v>
      </c>
      <c r="AW216" s="98">
        <v>0.63581810181096376</v>
      </c>
      <c r="AX216" s="98">
        <v>0.63329500567366426</v>
      </c>
      <c r="AY216" s="98">
        <v>0.66609288938285127</v>
      </c>
      <c r="AZ216" s="98">
        <v>0.66417779444024039</v>
      </c>
      <c r="BA216" s="98">
        <v>0.69761146280779296</v>
      </c>
      <c r="BB216" s="98">
        <v>0.69636125709345054</v>
      </c>
      <c r="BC216" s="98">
        <v>0.73049030315154462</v>
      </c>
      <c r="BD216" s="98">
        <v>0.72996741325639913</v>
      </c>
      <c r="BE216" s="98">
        <v>0.76485723183281429</v>
      </c>
      <c r="BF216" s="98">
        <v>0.76513016190870609</v>
      </c>
      <c r="BG216" s="98">
        <v>0.80085251428065973</v>
      </c>
      <c r="BH216" s="98">
        <v>0.80199643756512928</v>
      </c>
      <c r="BI216" s="98">
        <v>0.83863007113379562</v>
      </c>
      <c r="BJ216" s="98">
        <v>0.84072747911397905</v>
      </c>
      <c r="BK216" s="98">
        <v>0.87835880746115513</v>
      </c>
      <c r="BL216" s="98">
        <v>0.88150022229341141</v>
      </c>
      <c r="BM216" s="98">
        <v>0.92022407150426755</v>
      </c>
      <c r="BN216" s="98">
        <v>0.92450882785350774</v>
      </c>
      <c r="BO216" s="98">
        <v>0.96442925556273429</v>
      </c>
      <c r="BP216" s="98">
        <v>0.96996635862606806</v>
      </c>
      <c r="BQ216" s="98">
        <v>1.0111975528739827</v>
      </c>
      <c r="BR216" s="98">
        <v>1.0181066200125253</v>
      </c>
      <c r="BS216" s="98">
        <v>1.0607738856882902</v>
      </c>
      <c r="BT216" s="98">
        <v>1.069186179814386</v>
      </c>
      <c r="BU216" s="98">
        <v>1.1134270212213393</v>
      </c>
    </row>
    <row r="217" spans="1:73" s="32" customFormat="1" x14ac:dyDescent="0.4">
      <c r="A217" s="40"/>
      <c r="B217" s="47" t="s">
        <v>390</v>
      </c>
      <c r="C217" s="876" t="s">
        <v>48</v>
      </c>
      <c r="D217" s="18" t="s">
        <v>21</v>
      </c>
      <c r="E217" s="17" t="s">
        <v>150</v>
      </c>
      <c r="F217" s="18"/>
      <c r="G217" s="19" t="str">
        <f t="shared" si="139"/>
        <v>Þús. tonn CO₂-íg. | kt CO₂e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528">
        <f t="shared" si="140"/>
        <v>178.63844148321766</v>
      </c>
      <c r="AP217" s="20">
        <f t="shared" ref="AP217" si="143">SUM(AP218:AP220)</f>
        <v>177.48170563463268</v>
      </c>
      <c r="AQ217" s="20">
        <f t="shared" ref="AQ217:BU217" si="144">SUM(AQ218:AQ220)</f>
        <v>175.66567883722175</v>
      </c>
      <c r="AR217" s="20">
        <f t="shared" si="144"/>
        <v>174.3159307209265</v>
      </c>
      <c r="AS217" s="20">
        <f t="shared" si="144"/>
        <v>172.94346675559964</v>
      </c>
      <c r="AT217" s="20">
        <f t="shared" si="144"/>
        <v>171.6424960460113</v>
      </c>
      <c r="AU217" s="20">
        <f t="shared" si="144"/>
        <v>170.41156629208197</v>
      </c>
      <c r="AV217" s="20">
        <f t="shared" si="144"/>
        <v>169.27825517380654</v>
      </c>
      <c r="AW217" s="20">
        <f t="shared" si="144"/>
        <v>168.41400341228857</v>
      </c>
      <c r="AX217" s="20">
        <f t="shared" si="144"/>
        <v>168.12617922479785</v>
      </c>
      <c r="AY217" s="20">
        <f t="shared" si="144"/>
        <v>167.8310359605901</v>
      </c>
      <c r="AZ217" s="20">
        <f t="shared" si="144"/>
        <v>167.34127582076891</v>
      </c>
      <c r="BA217" s="20">
        <f t="shared" si="144"/>
        <v>166.7089148436477</v>
      </c>
      <c r="BB217" s="20">
        <f t="shared" si="144"/>
        <v>165.92847104774771</v>
      </c>
      <c r="BC217" s="20">
        <f t="shared" si="144"/>
        <v>164.6933826851585</v>
      </c>
      <c r="BD217" s="20">
        <f t="shared" si="144"/>
        <v>162.95648673088465</v>
      </c>
      <c r="BE217" s="20">
        <f t="shared" si="144"/>
        <v>161.64170420402519</v>
      </c>
      <c r="BF217" s="20">
        <f t="shared" si="144"/>
        <v>160.30707222972288</v>
      </c>
      <c r="BG217" s="20">
        <f t="shared" si="144"/>
        <v>159.03766306500725</v>
      </c>
      <c r="BH217" s="20">
        <f t="shared" si="144"/>
        <v>157.83209034534303</v>
      </c>
      <c r="BI217" s="20">
        <f t="shared" si="144"/>
        <v>156.71513795794047</v>
      </c>
      <c r="BJ217" s="20">
        <f t="shared" si="144"/>
        <v>155.84116164305951</v>
      </c>
      <c r="BK217" s="20">
        <f t="shared" si="144"/>
        <v>155.48625354158037</v>
      </c>
      <c r="BL217" s="20">
        <f t="shared" si="144"/>
        <v>155.12386317236138</v>
      </c>
      <c r="BM217" s="20">
        <f t="shared" si="144"/>
        <v>154.58585522978763</v>
      </c>
      <c r="BN217" s="20">
        <f t="shared" si="144"/>
        <v>153.91946102572905</v>
      </c>
      <c r="BO217" s="20">
        <f t="shared" si="144"/>
        <v>153.12014367905917</v>
      </c>
      <c r="BP217" s="20">
        <f t="shared" si="144"/>
        <v>151.91368902695714</v>
      </c>
      <c r="BQ217" s="20">
        <f t="shared" si="144"/>
        <v>150.25846968376467</v>
      </c>
      <c r="BR217" s="20">
        <f t="shared" si="144"/>
        <v>148.98207075390107</v>
      </c>
      <c r="BS217" s="20">
        <f t="shared" si="144"/>
        <v>147.68857089447832</v>
      </c>
      <c r="BT217" s="20">
        <f t="shared" si="144"/>
        <v>146.45409147227315</v>
      </c>
      <c r="BU217" s="20">
        <f t="shared" si="144"/>
        <v>145.27731104094343</v>
      </c>
    </row>
    <row r="218" spans="1:73" s="62" customFormat="1" x14ac:dyDescent="0.35">
      <c r="A218" s="9" t="s">
        <v>66</v>
      </c>
      <c r="B218" s="47" t="s">
        <v>48</v>
      </c>
      <c r="C218" s="876"/>
      <c r="D218" s="58" t="s">
        <v>122</v>
      </c>
      <c r="E218" s="99" t="s">
        <v>260</v>
      </c>
      <c r="F218" s="58"/>
      <c r="G218" s="785" t="str">
        <f t="shared" si="139"/>
        <v>Þús. tonn CO₂-íg. | kt CO₂e</v>
      </c>
      <c r="H218" s="783"/>
      <c r="I218" s="783"/>
      <c r="J218" s="783"/>
      <c r="K218" s="783"/>
      <c r="L218" s="783"/>
      <c r="M218" s="783"/>
      <c r="N218" s="783"/>
      <c r="O218" s="783"/>
      <c r="P218" s="783"/>
      <c r="Q218" s="783"/>
      <c r="R218" s="783"/>
      <c r="S218" s="783"/>
      <c r="T218" s="783"/>
      <c r="U218" s="783"/>
      <c r="V218" s="783"/>
      <c r="W218" s="783"/>
      <c r="X218" s="783"/>
      <c r="Y218" s="783"/>
      <c r="Z218" s="783"/>
      <c r="AA218" s="783"/>
      <c r="AB218" s="783"/>
      <c r="AC218" s="783"/>
      <c r="AD218" s="783"/>
      <c r="AE218" s="783"/>
      <c r="AF218" s="783"/>
      <c r="AG218" s="783"/>
      <c r="AH218" s="783"/>
      <c r="AI218" s="783"/>
      <c r="AJ218" s="783"/>
      <c r="AK218" s="783"/>
      <c r="AL218" s="783"/>
      <c r="AM218" s="783"/>
      <c r="AN218" s="783"/>
      <c r="AO218" s="783">
        <f t="shared" si="140"/>
        <v>138.65579369907007</v>
      </c>
      <c r="AP218" s="526">
        <v>137.99096441485727</v>
      </c>
      <c r="AQ218" s="526">
        <v>136.94705516824376</v>
      </c>
      <c r="AR218" s="526">
        <v>136.15728316974193</v>
      </c>
      <c r="AS218" s="526">
        <v>135.35381260058517</v>
      </c>
      <c r="AT218" s="526">
        <v>134.58817712263806</v>
      </c>
      <c r="AU218" s="526">
        <v>133.8595382107446</v>
      </c>
      <c r="AV218" s="526">
        <v>133.18293128684979</v>
      </c>
      <c r="AW218" s="526">
        <v>132.65201740395162</v>
      </c>
      <c r="AX218" s="526">
        <v>132.43476585313124</v>
      </c>
      <c r="AY218" s="526">
        <v>132.21209458122212</v>
      </c>
      <c r="AZ218" s="526">
        <v>131.88156971724914</v>
      </c>
      <c r="BA218" s="526">
        <v>131.47160502581363</v>
      </c>
      <c r="BB218" s="526">
        <v>130.97919434149523</v>
      </c>
      <c r="BC218" s="526">
        <v>130.23675146377835</v>
      </c>
      <c r="BD218" s="526">
        <v>129.21871611612761</v>
      </c>
      <c r="BE218" s="526">
        <v>128.43003270377602</v>
      </c>
      <c r="BF218" s="526">
        <v>127.62913420258371</v>
      </c>
      <c r="BG218" s="526">
        <v>126.86245804283192</v>
      </c>
      <c r="BH218" s="526">
        <v>126.12920755657937</v>
      </c>
      <c r="BI218" s="526">
        <v>125.44286592469393</v>
      </c>
      <c r="BJ218" s="526">
        <v>124.88758014599264</v>
      </c>
      <c r="BK218" s="526">
        <v>124.61390551194921</v>
      </c>
      <c r="BL218" s="526">
        <v>124.33463877063129</v>
      </c>
      <c r="BM218" s="526">
        <v>123.95802248014905</v>
      </c>
      <c r="BN218" s="526">
        <v>123.50980249457483</v>
      </c>
      <c r="BO218" s="526">
        <v>122.9874963042051</v>
      </c>
      <c r="BP218" s="526">
        <v>122.24152206636589</v>
      </c>
      <c r="BQ218" s="526">
        <v>121.24937386284006</v>
      </c>
      <c r="BR218" s="526">
        <v>120.46237855867336</v>
      </c>
      <c r="BS218" s="526">
        <v>119.66459740783962</v>
      </c>
      <c r="BT218" s="526">
        <v>118.89749263614033</v>
      </c>
      <c r="BU218" s="526">
        <v>118.16030871421043</v>
      </c>
    </row>
    <row r="219" spans="1:73" s="62" customFormat="1" x14ac:dyDescent="0.35">
      <c r="A219" s="9" t="s">
        <v>67</v>
      </c>
      <c r="B219" s="47" t="s">
        <v>48</v>
      </c>
      <c r="C219" s="876"/>
      <c r="D219" s="58" t="s">
        <v>123</v>
      </c>
      <c r="E219" s="99" t="s">
        <v>261</v>
      </c>
      <c r="F219" s="58"/>
      <c r="G219" s="785" t="str">
        <f t="shared" si="139"/>
        <v>Þús. tonn CO₂-íg. | kt CO₂e</v>
      </c>
      <c r="H219" s="783"/>
      <c r="I219" s="783"/>
      <c r="J219" s="783"/>
      <c r="K219" s="783"/>
      <c r="L219" s="783"/>
      <c r="M219" s="783"/>
      <c r="N219" s="783"/>
      <c r="O219" s="783"/>
      <c r="P219" s="783"/>
      <c r="Q219" s="783"/>
      <c r="R219" s="783"/>
      <c r="S219" s="783"/>
      <c r="T219" s="783"/>
      <c r="U219" s="783"/>
      <c r="V219" s="783"/>
      <c r="W219" s="783"/>
      <c r="X219" s="783"/>
      <c r="Y219" s="783"/>
      <c r="Z219" s="783"/>
      <c r="AA219" s="783"/>
      <c r="AB219" s="783"/>
      <c r="AC219" s="783"/>
      <c r="AD219" s="783"/>
      <c r="AE219" s="783"/>
      <c r="AF219" s="783"/>
      <c r="AG219" s="783"/>
      <c r="AH219" s="783"/>
      <c r="AI219" s="783"/>
      <c r="AJ219" s="783"/>
      <c r="AK219" s="783"/>
      <c r="AL219" s="783"/>
      <c r="AM219" s="783"/>
      <c r="AN219" s="783"/>
      <c r="AO219" s="783">
        <f t="shared" si="140"/>
        <v>38.222625728455597</v>
      </c>
      <c r="AP219" s="526">
        <v>37.730514964573338</v>
      </c>
      <c r="AQ219" s="526">
        <v>36.968576665166438</v>
      </c>
      <c r="AR219" s="526">
        <v>36.416755565844241</v>
      </c>
      <c r="AS219" s="526">
        <v>35.85599926183788</v>
      </c>
      <c r="AT219" s="526">
        <v>35.328576704857007</v>
      </c>
      <c r="AU219" s="526">
        <v>34.833879883211537</v>
      </c>
      <c r="AV219" s="526">
        <v>34.384331200919611</v>
      </c>
      <c r="AW219" s="526">
        <v>34.056966915187118</v>
      </c>
      <c r="AX219" s="526">
        <v>33.989849771615489</v>
      </c>
      <c r="AY219" s="526">
        <v>33.920841018172176</v>
      </c>
      <c r="AZ219" s="526">
        <v>33.765891378068964</v>
      </c>
      <c r="BA219" s="526">
        <v>33.548379944069993</v>
      </c>
      <c r="BB219" s="526">
        <v>33.265857069400482</v>
      </c>
      <c r="BC219" s="526">
        <v>32.780686297819344</v>
      </c>
      <c r="BD219" s="526">
        <v>32.071475713205949</v>
      </c>
      <c r="BE219" s="526">
        <v>31.553172600708809</v>
      </c>
      <c r="BF219" s="526">
        <v>31.027308468159376</v>
      </c>
      <c r="BG219" s="526">
        <v>30.532146516509513</v>
      </c>
      <c r="BH219" s="526">
        <v>30.067102641326354</v>
      </c>
      <c r="BI219" s="526">
        <v>29.643368505802155</v>
      </c>
      <c r="BJ219" s="526">
        <v>29.33047530659427</v>
      </c>
      <c r="BK219" s="526">
        <v>29.25274498074177</v>
      </c>
      <c r="BL219" s="526">
        <v>29.173136675655098</v>
      </c>
      <c r="BM219" s="526">
        <v>29.016012781178887</v>
      </c>
      <c r="BN219" s="526">
        <v>28.802653560171446</v>
      </c>
      <c r="BO219" s="526">
        <v>28.531026691945037</v>
      </c>
      <c r="BP219" s="526">
        <v>28.077712209863193</v>
      </c>
      <c r="BQ219" s="526">
        <v>27.42377694546699</v>
      </c>
      <c r="BR219" s="526">
        <v>26.941825986089803</v>
      </c>
      <c r="BS219" s="526">
        <v>26.453624321754418</v>
      </c>
      <c r="BT219" s="526">
        <v>25.993494523916908</v>
      </c>
      <c r="BU219" s="526">
        <v>25.560876097263648</v>
      </c>
    </row>
    <row r="220" spans="1:73" s="62" customFormat="1" x14ac:dyDescent="0.35">
      <c r="A220" s="9" t="s">
        <v>68</v>
      </c>
      <c r="B220" s="47" t="s">
        <v>48</v>
      </c>
      <c r="C220" s="876"/>
      <c r="D220" s="58" t="s">
        <v>124</v>
      </c>
      <c r="E220" s="99" t="s">
        <v>262</v>
      </c>
      <c r="F220" s="58"/>
      <c r="G220" s="785" t="str">
        <f t="shared" si="139"/>
        <v>Þús. tonn CO₂-íg. | kt CO₂e</v>
      </c>
      <c r="H220" s="783"/>
      <c r="I220" s="783"/>
      <c r="J220" s="783"/>
      <c r="K220" s="783"/>
      <c r="L220" s="783"/>
      <c r="M220" s="783"/>
      <c r="N220" s="783"/>
      <c r="O220" s="783"/>
      <c r="P220" s="783"/>
      <c r="Q220" s="783"/>
      <c r="R220" s="783"/>
      <c r="S220" s="783"/>
      <c r="T220" s="783"/>
      <c r="U220" s="783"/>
      <c r="V220" s="783"/>
      <c r="W220" s="783"/>
      <c r="X220" s="783"/>
      <c r="Y220" s="783"/>
      <c r="Z220" s="783"/>
      <c r="AA220" s="783"/>
      <c r="AB220" s="783"/>
      <c r="AC220" s="783"/>
      <c r="AD220" s="783"/>
      <c r="AE220" s="783"/>
      <c r="AF220" s="783"/>
      <c r="AG220" s="783"/>
      <c r="AH220" s="783"/>
      <c r="AI220" s="783"/>
      <c r="AJ220" s="783"/>
      <c r="AK220" s="783"/>
      <c r="AL220" s="783"/>
      <c r="AM220" s="783"/>
      <c r="AN220" s="783"/>
      <c r="AO220" s="783">
        <f t="shared" si="140"/>
        <v>1.7600220556919988</v>
      </c>
      <c r="AP220" s="784">
        <v>1.7602262552020655</v>
      </c>
      <c r="AQ220" s="784">
        <v>1.7500470038115434</v>
      </c>
      <c r="AR220" s="784">
        <v>1.7418919853403343</v>
      </c>
      <c r="AS220" s="784">
        <v>1.7336548931765847</v>
      </c>
      <c r="AT220" s="784">
        <v>1.725742218516249</v>
      </c>
      <c r="AU220" s="784">
        <v>1.7181481981258091</v>
      </c>
      <c r="AV220" s="784">
        <v>1.7109926860371307</v>
      </c>
      <c r="AW220" s="784">
        <v>1.7050190931498419</v>
      </c>
      <c r="AX220" s="784">
        <v>1.7015636000511305</v>
      </c>
      <c r="AY220" s="784">
        <v>1.6981003611957943</v>
      </c>
      <c r="AZ220" s="784">
        <v>1.693814725450804</v>
      </c>
      <c r="BA220" s="784">
        <v>1.6889298737640552</v>
      </c>
      <c r="BB220" s="784">
        <v>1.6834196368519969</v>
      </c>
      <c r="BC220" s="784">
        <v>1.6759449235607964</v>
      </c>
      <c r="BD220" s="784">
        <v>1.6662949015510773</v>
      </c>
      <c r="BE220" s="784">
        <v>1.6584988995403505</v>
      </c>
      <c r="BF220" s="784">
        <v>1.6506295589797717</v>
      </c>
      <c r="BG220" s="784">
        <v>1.6430585056658322</v>
      </c>
      <c r="BH220" s="784">
        <v>1.6357801474373195</v>
      </c>
      <c r="BI220" s="784">
        <v>1.6289035274443704</v>
      </c>
      <c r="BJ220" s="784">
        <v>1.6231061904725914</v>
      </c>
      <c r="BK220" s="784">
        <v>1.6196030488893853</v>
      </c>
      <c r="BL220" s="784">
        <v>1.6160877260750071</v>
      </c>
      <c r="BM220" s="784">
        <v>1.6118199684596801</v>
      </c>
      <c r="BN220" s="784">
        <v>1.6070049709827914</v>
      </c>
      <c r="BO220" s="784">
        <v>1.6016206829090338</v>
      </c>
      <c r="BP220" s="784">
        <v>1.594454750728062</v>
      </c>
      <c r="BQ220" s="784">
        <v>1.5853188754576213</v>
      </c>
      <c r="BR220" s="784">
        <v>1.5778662091379096</v>
      </c>
      <c r="BS220" s="784">
        <v>1.5703491648842647</v>
      </c>
      <c r="BT220" s="784">
        <v>1.5631043122158856</v>
      </c>
      <c r="BU220" s="784">
        <v>1.5561262294693605</v>
      </c>
    </row>
    <row r="221" spans="1:73" s="32" customFormat="1" x14ac:dyDescent="0.4">
      <c r="A221" s="40"/>
      <c r="B221" s="47" t="s">
        <v>391</v>
      </c>
      <c r="C221" s="876" t="s">
        <v>48</v>
      </c>
      <c r="D221" s="18" t="s">
        <v>22</v>
      </c>
      <c r="E221" s="17" t="s">
        <v>151</v>
      </c>
      <c r="F221" s="18"/>
      <c r="G221" s="19" t="str">
        <f t="shared" si="139"/>
        <v>Þús. tonn CO₂-íg. | kt CO₂e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528">
        <f t="shared" si="140"/>
        <v>143.1725515504483</v>
      </c>
      <c r="AP221" s="20">
        <f t="shared" ref="AP221" si="145">SUM(AP222:AP224)</f>
        <v>141.76655769350111</v>
      </c>
      <c r="AQ221" s="20">
        <f t="shared" ref="AQ221:BU221" si="146">SUM(AQ222:AQ224)</f>
        <v>140.25473476672971</v>
      </c>
      <c r="AR221" s="20">
        <f t="shared" si="146"/>
        <v>138.74988800107462</v>
      </c>
      <c r="AS221" s="20">
        <f t="shared" si="146"/>
        <v>137.25195724202439</v>
      </c>
      <c r="AT221" s="20">
        <f t="shared" si="146"/>
        <v>135.76088304380869</v>
      </c>
      <c r="AU221" s="20">
        <f t="shared" si="146"/>
        <v>134.27660665881123</v>
      </c>
      <c r="AV221" s="20">
        <f t="shared" si="146"/>
        <v>132.79907002717619</v>
      </c>
      <c r="AW221" s="20">
        <f t="shared" si="146"/>
        <v>131.32821576660487</v>
      </c>
      <c r="AX221" s="20">
        <f t="shared" si="146"/>
        <v>129.86398716233717</v>
      </c>
      <c r="AY221" s="20">
        <f t="shared" si="146"/>
        <v>128.40632815731465</v>
      </c>
      <c r="AZ221" s="20">
        <f t="shared" si="146"/>
        <v>126.95518334252132</v>
      </c>
      <c r="BA221" s="20">
        <f t="shared" si="146"/>
        <v>125.51049794749724</v>
      </c>
      <c r="BB221" s="20">
        <f t="shared" si="146"/>
        <v>124.07221783102335</v>
      </c>
      <c r="BC221" s="20">
        <f t="shared" si="146"/>
        <v>122.64028947197096</v>
      </c>
      <c r="BD221" s="20">
        <f t="shared" si="146"/>
        <v>121.21465996031517</v>
      </c>
      <c r="BE221" s="20">
        <f t="shared" si="146"/>
        <v>119.79527698830735</v>
      </c>
      <c r="BF221" s="20">
        <f t="shared" si="146"/>
        <v>118.38208884180266</v>
      </c>
      <c r="BG221" s="20">
        <f t="shared" si="146"/>
        <v>116.97504439174148</v>
      </c>
      <c r="BH221" s="20">
        <f t="shared" si="146"/>
        <v>115.57409308577911</v>
      </c>
      <c r="BI221" s="20">
        <f t="shared" si="146"/>
        <v>114.17918494006237</v>
      </c>
      <c r="BJ221" s="20">
        <f t="shared" si="146"/>
        <v>112.79027053114913</v>
      </c>
      <c r="BK221" s="20">
        <f t="shared" si="146"/>
        <v>111.40730098806841</v>
      </c>
      <c r="BL221" s="20">
        <f t="shared" si="146"/>
        <v>110.03022798451735</v>
      </c>
      <c r="BM221" s="20">
        <f t="shared" si="146"/>
        <v>108.65900373119311</v>
      </c>
      <c r="BN221" s="20">
        <f t="shared" si="146"/>
        <v>107.29358096825628</v>
      </c>
      <c r="BO221" s="20">
        <f t="shared" si="146"/>
        <v>105.93391295792345</v>
      </c>
      <c r="BP221" s="20">
        <f t="shared" si="146"/>
        <v>104.57995347718608</v>
      </c>
      <c r="BQ221" s="20">
        <f t="shared" si="146"/>
        <v>103.23165681065358</v>
      </c>
      <c r="BR221" s="20">
        <f t="shared" si="146"/>
        <v>101.88897774351705</v>
      </c>
      <c r="BS221" s="20">
        <f t="shared" si="146"/>
        <v>100.55187155463274</v>
      </c>
      <c r="BT221" s="20">
        <f t="shared" si="146"/>
        <v>99.220294009721158</v>
      </c>
      <c r="BU221" s="20">
        <f t="shared" si="146"/>
        <v>97.894201354681115</v>
      </c>
    </row>
    <row r="222" spans="1:73" s="62" customFormat="1" x14ac:dyDescent="0.35">
      <c r="A222" s="9" t="s">
        <v>69</v>
      </c>
      <c r="B222" s="47" t="s">
        <v>48</v>
      </c>
      <c r="C222" s="876"/>
      <c r="D222" s="58" t="s">
        <v>122</v>
      </c>
      <c r="E222" s="99" t="s">
        <v>260</v>
      </c>
      <c r="F222" s="58"/>
      <c r="G222" s="785" t="str">
        <f t="shared" si="139"/>
        <v>Þús. tonn CO₂-íg. | kt CO₂e</v>
      </c>
      <c r="H222" s="783"/>
      <c r="I222" s="783"/>
      <c r="J222" s="783"/>
      <c r="K222" s="783"/>
      <c r="L222" s="783"/>
      <c r="M222" s="783"/>
      <c r="N222" s="783"/>
      <c r="O222" s="783"/>
      <c r="P222" s="783"/>
      <c r="Q222" s="783"/>
      <c r="R222" s="783"/>
      <c r="S222" s="783"/>
      <c r="T222" s="783"/>
      <c r="U222" s="783"/>
      <c r="V222" s="783"/>
      <c r="W222" s="783"/>
      <c r="X222" s="783"/>
      <c r="Y222" s="783"/>
      <c r="Z222" s="783"/>
      <c r="AA222" s="783"/>
      <c r="AB222" s="783"/>
      <c r="AC222" s="783"/>
      <c r="AD222" s="783"/>
      <c r="AE222" s="783"/>
      <c r="AF222" s="783"/>
      <c r="AG222" s="783"/>
      <c r="AH222" s="783"/>
      <c r="AI222" s="783"/>
      <c r="AJ222" s="783"/>
      <c r="AK222" s="783"/>
      <c r="AL222" s="783"/>
      <c r="AM222" s="783"/>
      <c r="AN222" s="783"/>
      <c r="AO222" s="783">
        <f t="shared" si="140"/>
        <v>130.03431265320768</v>
      </c>
      <c r="AP222" s="526">
        <v>128.78572253274115</v>
      </c>
      <c r="AQ222" s="526">
        <v>127.4422555786315</v>
      </c>
      <c r="AR222" s="526">
        <v>126.10441236775914</v>
      </c>
      <c r="AS222" s="526">
        <v>124.77214419359751</v>
      </c>
      <c r="AT222" s="526">
        <v>123.44540292429448</v>
      </c>
      <c r="AU222" s="526">
        <v>122.12414099408568</v>
      </c>
      <c r="AV222" s="526">
        <v>120.80831139486503</v>
      </c>
      <c r="AW222" s="526">
        <v>119.4978676679097</v>
      </c>
      <c r="AX222" s="526">
        <v>118.19276389575474</v>
      </c>
      <c r="AY222" s="526">
        <v>116.89295469421545</v>
      </c>
      <c r="AZ222" s="526">
        <v>115.59839520455367</v>
      </c>
      <c r="BA222" s="526">
        <v>114.30904108578451</v>
      </c>
      <c r="BB222" s="526">
        <v>113.02484850712185</v>
      </c>
      <c r="BC222" s="526">
        <v>111.7457741405575</v>
      </c>
      <c r="BD222" s="526">
        <v>110.4717751535735</v>
      </c>
      <c r="BE222" s="526">
        <v>109.20280920198323</v>
      </c>
      <c r="BF222" s="526">
        <v>107.93883442289859</v>
      </c>
      <c r="BG222" s="526">
        <v>106.67980942782187</v>
      </c>
      <c r="BH222" s="526">
        <v>105.42569329585794</v>
      </c>
      <c r="BI222" s="526">
        <v>104.17644556704579</v>
      </c>
      <c r="BJ222" s="526">
        <v>102.93202623580578</v>
      </c>
      <c r="BK222" s="526">
        <v>101.69239574450113</v>
      </c>
      <c r="BL222" s="526">
        <v>100.45751497711042</v>
      </c>
      <c r="BM222" s="526">
        <v>99.227345253009545</v>
      </c>
      <c r="BN222" s="526">
        <v>98.001848320860248</v>
      </c>
      <c r="BO222" s="526">
        <v>96.780986352603719</v>
      </c>
      <c r="BP222" s="526">
        <v>95.5647219375563</v>
      </c>
      <c r="BQ222" s="526">
        <v>94.353018076606318</v>
      </c>
      <c r="BR222" s="526">
        <v>93.145838176508533</v>
      </c>
      <c r="BS222" s="526">
        <v>91.943146044275807</v>
      </c>
      <c r="BT222" s="526">
        <v>90.744905881664664</v>
      </c>
      <c r="BU222" s="526">
        <v>89.551082279753942</v>
      </c>
    </row>
    <row r="223" spans="1:73" s="62" customFormat="1" x14ac:dyDescent="0.35">
      <c r="A223" s="9" t="s">
        <v>70</v>
      </c>
      <c r="B223" s="47" t="s">
        <v>48</v>
      </c>
      <c r="C223" s="876"/>
      <c r="D223" s="58" t="s">
        <v>123</v>
      </c>
      <c r="E223" s="99" t="s">
        <v>261</v>
      </c>
      <c r="F223" s="58"/>
      <c r="G223" s="785" t="str">
        <f t="shared" si="139"/>
        <v>Þús. tonn CO₂-íg. | kt CO₂e</v>
      </c>
      <c r="H223" s="783"/>
      <c r="I223" s="783"/>
      <c r="J223" s="783"/>
      <c r="K223" s="783"/>
      <c r="L223" s="783"/>
      <c r="M223" s="783"/>
      <c r="N223" s="783"/>
      <c r="O223" s="783"/>
      <c r="P223" s="783"/>
      <c r="Q223" s="783"/>
      <c r="R223" s="783"/>
      <c r="S223" s="783"/>
      <c r="T223" s="783"/>
      <c r="U223" s="783"/>
      <c r="V223" s="783"/>
      <c r="W223" s="783"/>
      <c r="X223" s="783"/>
      <c r="Y223" s="783"/>
      <c r="Z223" s="783"/>
      <c r="AA223" s="783"/>
      <c r="AB223" s="783"/>
      <c r="AC223" s="783"/>
      <c r="AD223" s="783"/>
      <c r="AE223" s="783"/>
      <c r="AF223" s="783"/>
      <c r="AG223" s="783"/>
      <c r="AH223" s="783"/>
      <c r="AI223" s="783"/>
      <c r="AJ223" s="783"/>
      <c r="AK223" s="783"/>
      <c r="AL223" s="783"/>
      <c r="AM223" s="783"/>
      <c r="AN223" s="783"/>
      <c r="AO223" s="783">
        <f t="shared" si="140"/>
        <v>10.333652960747944</v>
      </c>
      <c r="AP223" s="526">
        <v>10.204067253989615</v>
      </c>
      <c r="AQ223" s="526">
        <v>10.066333631794979</v>
      </c>
      <c r="AR223" s="526">
        <v>9.9297763842990907</v>
      </c>
      <c r="AS223" s="526">
        <v>9.7943856588117502</v>
      </c>
      <c r="AT223" s="526">
        <v>9.6601517176123597</v>
      </c>
      <c r="AU223" s="526">
        <v>9.5270649362383484</v>
      </c>
      <c r="AV223" s="784">
        <v>9.3951158018047796</v>
      </c>
      <c r="AW223" s="784">
        <v>9.2642949113544351</v>
      </c>
      <c r="AX223" s="784">
        <v>9.1345929702376711</v>
      </c>
      <c r="AY223" s="784">
        <v>9.0060007905214832</v>
      </c>
      <c r="AZ223" s="784">
        <v>8.8785092894270665</v>
      </c>
      <c r="BA223" s="784">
        <v>8.7521094877953285</v>
      </c>
      <c r="BB223" s="784">
        <v>8.6267925085797259</v>
      </c>
      <c r="BC223" s="784">
        <v>8.5025495753658547</v>
      </c>
      <c r="BD223" s="784">
        <v>8.3793720109171961</v>
      </c>
      <c r="BE223" s="784">
        <v>8.2572512357465513</v>
      </c>
      <c r="BF223" s="784">
        <v>8.1361787667124812</v>
      </c>
      <c r="BG223" s="784">
        <v>8.0161462156404184</v>
      </c>
      <c r="BH223" s="784">
        <v>7.8971452879677129</v>
      </c>
      <c r="BI223" s="784">
        <v>7.7791677814123492</v>
      </c>
      <c r="BJ223" s="784">
        <v>7.6622055846646111</v>
      </c>
      <c r="BK223" s="784">
        <v>7.5462506761014554</v>
      </c>
      <c r="BL223" s="784">
        <v>7.4312951225229096</v>
      </c>
      <c r="BM223" s="784">
        <v>7.3173310779101799</v>
      </c>
      <c r="BN223" s="784">
        <v>7.2043507822050197</v>
      </c>
      <c r="BO223" s="784">
        <v>7.0923465601098314</v>
      </c>
      <c r="BP223" s="784">
        <v>6.9813108199081642</v>
      </c>
      <c r="BQ223" s="784">
        <v>6.8712360523052487</v>
      </c>
      <c r="BR223" s="784">
        <v>6.762114829287956</v>
      </c>
      <c r="BS223" s="784">
        <v>6.6539398030040431</v>
      </c>
      <c r="BT223" s="784">
        <v>6.5467037046601284</v>
      </c>
      <c r="BU223" s="784">
        <v>6.4403993434380755</v>
      </c>
    </row>
    <row r="224" spans="1:73" s="62" customFormat="1" x14ac:dyDescent="0.35">
      <c r="A224" s="9" t="s">
        <v>71</v>
      </c>
      <c r="B224" s="47" t="s">
        <v>48</v>
      </c>
      <c r="C224" s="876"/>
      <c r="D224" s="58" t="s">
        <v>124</v>
      </c>
      <c r="E224" s="99" t="s">
        <v>262</v>
      </c>
      <c r="F224" s="58"/>
      <c r="G224" s="785" t="str">
        <f t="shared" si="139"/>
        <v>Þús. tonn CO₂-íg. | kt CO₂e</v>
      </c>
      <c r="H224" s="783"/>
      <c r="I224" s="783"/>
      <c r="J224" s="783"/>
      <c r="K224" s="783"/>
      <c r="L224" s="783"/>
      <c r="M224" s="783"/>
      <c r="N224" s="783"/>
      <c r="O224" s="783"/>
      <c r="P224" s="783"/>
      <c r="Q224" s="783"/>
      <c r="R224" s="783"/>
      <c r="S224" s="783"/>
      <c r="T224" s="783"/>
      <c r="U224" s="783"/>
      <c r="V224" s="783"/>
      <c r="W224" s="783"/>
      <c r="X224" s="783"/>
      <c r="Y224" s="783"/>
      <c r="Z224" s="783"/>
      <c r="AA224" s="783"/>
      <c r="AB224" s="783"/>
      <c r="AC224" s="783"/>
      <c r="AD224" s="783"/>
      <c r="AE224" s="783"/>
      <c r="AF224" s="783"/>
      <c r="AG224" s="783"/>
      <c r="AH224" s="783"/>
      <c r="AI224" s="783"/>
      <c r="AJ224" s="783"/>
      <c r="AK224" s="783"/>
      <c r="AL224" s="783"/>
      <c r="AM224" s="783"/>
      <c r="AN224" s="783"/>
      <c r="AO224" s="783">
        <f t="shared" si="140"/>
        <v>2.8045859364926811</v>
      </c>
      <c r="AP224" s="784">
        <v>2.7767679067703321</v>
      </c>
      <c r="AQ224" s="784">
        <v>2.746145556303206</v>
      </c>
      <c r="AR224" s="784">
        <v>2.7156992490163718</v>
      </c>
      <c r="AS224" s="784">
        <v>2.6854273896151035</v>
      </c>
      <c r="AT224" s="784">
        <v>2.6553284019018402</v>
      </c>
      <c r="AU224" s="784">
        <v>2.6254007284871972</v>
      </c>
      <c r="AV224" s="784">
        <v>2.5956428305063568</v>
      </c>
      <c r="AW224" s="784">
        <v>2.5660531873407288</v>
      </c>
      <c r="AX224" s="784">
        <v>2.536630296344752</v>
      </c>
      <c r="AY224" s="784">
        <v>2.5073726725777279</v>
      </c>
      <c r="AZ224" s="784">
        <v>2.4782788485405769</v>
      </c>
      <c r="BA224" s="784">
        <v>2.4493473739174028</v>
      </c>
      <c r="BB224" s="784">
        <v>2.420576815321775</v>
      </c>
      <c r="BC224" s="784">
        <v>2.3919657560475955</v>
      </c>
      <c r="BD224" s="784">
        <v>2.3635127958244824</v>
      </c>
      <c r="BE224" s="784">
        <v>2.3352165505775662</v>
      </c>
      <c r="BF224" s="784">
        <v>2.3070756521915841</v>
      </c>
      <c r="BG224" s="784">
        <v>2.2790887482792002</v>
      </c>
      <c r="BH224" s="784">
        <v>2.251254501953448</v>
      </c>
      <c r="BI224" s="784">
        <v>2.223571591604232</v>
      </c>
      <c r="BJ224" s="784">
        <v>2.196038710678752</v>
      </c>
      <c r="BK224" s="784">
        <v>2.1686545674658317</v>
      </c>
      <c r="BL224" s="784">
        <v>2.1414178848840164</v>
      </c>
      <c r="BM224" s="784">
        <v>2.1143274002733858</v>
      </c>
      <c r="BN224" s="784">
        <v>2.0873818651909994</v>
      </c>
      <c r="BO224" s="784">
        <v>2.0605800452099068</v>
      </c>
      <c r="BP224" s="784">
        <v>2.0339207197216149</v>
      </c>
      <c r="BQ224" s="784">
        <v>2.0074026817420099</v>
      </c>
      <c r="BR224" s="784">
        <v>1.9810247377205661</v>
      </c>
      <c r="BS224" s="784">
        <v>1.95478570735288</v>
      </c>
      <c r="BT224" s="784">
        <v>1.9286844233963629</v>
      </c>
      <c r="BU224" s="784">
        <v>1.9027197314891036</v>
      </c>
    </row>
    <row r="225" spans="1:74" s="32" customFormat="1" x14ac:dyDescent="0.4">
      <c r="A225" s="40"/>
      <c r="B225" s="47" t="s">
        <v>392</v>
      </c>
      <c r="C225" s="874" t="s">
        <v>48</v>
      </c>
      <c r="D225" s="18" t="s">
        <v>23</v>
      </c>
      <c r="E225" s="17" t="s">
        <v>152</v>
      </c>
      <c r="F225" s="18"/>
      <c r="G225" s="19" t="str">
        <f t="shared" si="139"/>
        <v>Þús. tonn CO₂-íg. | kt CO₂e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528">
        <f t="shared" si="140"/>
        <v>26.816713905848427</v>
      </c>
      <c r="AP225" s="20">
        <f t="shared" ref="AP225" si="147">SUM(AP226:AP228)</f>
        <v>26.784792630082052</v>
      </c>
      <c r="AQ225" s="20">
        <f t="shared" ref="AQ225:BU225" si="148">SUM(AQ226:AQ228)</f>
        <v>26.718704184141743</v>
      </c>
      <c r="AR225" s="20">
        <f t="shared" si="148"/>
        <v>26.652615738201426</v>
      </c>
      <c r="AS225" s="20">
        <f t="shared" si="148"/>
        <v>26.586527292261106</v>
      </c>
      <c r="AT225" s="20">
        <f t="shared" si="148"/>
        <v>26.52043884632079</v>
      </c>
      <c r="AU225" s="20">
        <f t="shared" si="148"/>
        <v>26.45435040038047</v>
      </c>
      <c r="AV225" s="20">
        <f t="shared" si="148"/>
        <v>26.388261954440161</v>
      </c>
      <c r="AW225" s="20">
        <f t="shared" si="148"/>
        <v>26.322173508499844</v>
      </c>
      <c r="AX225" s="20">
        <f t="shared" si="148"/>
        <v>26.256085062559517</v>
      </c>
      <c r="AY225" s="20">
        <f t="shared" si="148"/>
        <v>26.189996616619204</v>
      </c>
      <c r="AZ225" s="20">
        <f t="shared" si="148"/>
        <v>26.123908170678884</v>
      </c>
      <c r="BA225" s="20">
        <f t="shared" si="148"/>
        <v>26.057819724738568</v>
      </c>
      <c r="BB225" s="20">
        <f t="shared" si="148"/>
        <v>25.991731278798252</v>
      </c>
      <c r="BC225" s="20">
        <f t="shared" si="148"/>
        <v>25.925642832857932</v>
      </c>
      <c r="BD225" s="20">
        <f t="shared" si="148"/>
        <v>25.859554386917615</v>
      </c>
      <c r="BE225" s="20">
        <f t="shared" si="148"/>
        <v>25.793465940977303</v>
      </c>
      <c r="BF225" s="20">
        <f t="shared" si="148"/>
        <v>25.727377495036979</v>
      </c>
      <c r="BG225" s="20">
        <f t="shared" si="148"/>
        <v>25.661289049096673</v>
      </c>
      <c r="BH225" s="20">
        <f t="shared" si="148"/>
        <v>25.59520060315635</v>
      </c>
      <c r="BI225" s="20">
        <f t="shared" si="148"/>
        <v>25.52911215721603</v>
      </c>
      <c r="BJ225" s="20">
        <f t="shared" si="148"/>
        <v>25.46302371127571</v>
      </c>
      <c r="BK225" s="20">
        <f t="shared" si="148"/>
        <v>25.396935265335397</v>
      </c>
      <c r="BL225" s="20">
        <f t="shared" si="148"/>
        <v>25.330846819395081</v>
      </c>
      <c r="BM225" s="20">
        <f t="shared" si="148"/>
        <v>25.264758373454764</v>
      </c>
      <c r="BN225" s="20">
        <f t="shared" si="148"/>
        <v>25.198669927514452</v>
      </c>
      <c r="BO225" s="20">
        <f t="shared" si="148"/>
        <v>25.132581481574125</v>
      </c>
      <c r="BP225" s="20">
        <f t="shared" si="148"/>
        <v>25.066493035633815</v>
      </c>
      <c r="BQ225" s="20">
        <f t="shared" si="148"/>
        <v>25.000404589693495</v>
      </c>
      <c r="BR225" s="20">
        <f t="shared" si="148"/>
        <v>24.934316143753176</v>
      </c>
      <c r="BS225" s="20">
        <f t="shared" si="148"/>
        <v>24.868227697812863</v>
      </c>
      <c r="BT225" s="20">
        <f t="shared" si="148"/>
        <v>24.802139251872543</v>
      </c>
      <c r="BU225" s="20">
        <f t="shared" si="148"/>
        <v>24.736050805932226</v>
      </c>
    </row>
    <row r="226" spans="1:74" s="62" customFormat="1" x14ac:dyDescent="0.35">
      <c r="A226" s="9" t="s">
        <v>72</v>
      </c>
      <c r="B226" s="47" t="s">
        <v>48</v>
      </c>
      <c r="C226" s="874" t="s">
        <v>48</v>
      </c>
      <c r="D226" s="58" t="s">
        <v>122</v>
      </c>
      <c r="E226" s="99" t="s">
        <v>260</v>
      </c>
      <c r="F226" s="58"/>
      <c r="G226" s="785" t="str">
        <f t="shared" si="139"/>
        <v>Þús. tonn CO₂-íg. | kt CO₂e</v>
      </c>
      <c r="H226" s="783"/>
      <c r="I226" s="783"/>
      <c r="J226" s="783"/>
      <c r="K226" s="783"/>
      <c r="L226" s="783"/>
      <c r="M226" s="783"/>
      <c r="N226" s="783"/>
      <c r="O226" s="783"/>
      <c r="P226" s="783"/>
      <c r="Q226" s="783"/>
      <c r="R226" s="783"/>
      <c r="S226" s="783"/>
      <c r="T226" s="783"/>
      <c r="U226" s="783"/>
      <c r="V226" s="783"/>
      <c r="W226" s="783"/>
      <c r="X226" s="783"/>
      <c r="Y226" s="783"/>
      <c r="Z226" s="783"/>
      <c r="AA226" s="783"/>
      <c r="AB226" s="783"/>
      <c r="AC226" s="783"/>
      <c r="AD226" s="783"/>
      <c r="AE226" s="783"/>
      <c r="AF226" s="783"/>
      <c r="AG226" s="783"/>
      <c r="AH226" s="783"/>
      <c r="AI226" s="783"/>
      <c r="AJ226" s="783"/>
      <c r="AK226" s="783"/>
      <c r="AL226" s="783"/>
      <c r="AM226" s="783"/>
      <c r="AN226" s="783"/>
      <c r="AO226" s="783">
        <f t="shared" si="140"/>
        <v>25.147056849906271</v>
      </c>
      <c r="AP226" s="526">
        <v>25.118860450697714</v>
      </c>
      <c r="AQ226" s="526">
        <v>25.056817496707936</v>
      </c>
      <c r="AR226" s="526">
        <v>24.994774542718154</v>
      </c>
      <c r="AS226" s="526">
        <v>24.932731588728366</v>
      </c>
      <c r="AT226" s="526">
        <v>24.870688634738585</v>
      </c>
      <c r="AU226" s="526">
        <v>24.808645680748796</v>
      </c>
      <c r="AV226" s="526">
        <v>24.746602726759019</v>
      </c>
      <c r="AW226" s="526">
        <v>24.684559772769234</v>
      </c>
      <c r="AX226" s="526">
        <v>24.622516818779445</v>
      </c>
      <c r="AY226" s="526">
        <v>24.560473864789664</v>
      </c>
      <c r="AZ226" s="526">
        <v>24.498430910799875</v>
      </c>
      <c r="BA226" s="526">
        <v>24.436387956810091</v>
      </c>
      <c r="BB226" s="526">
        <v>24.374345002820309</v>
      </c>
      <c r="BC226" s="526">
        <v>24.312302048830524</v>
      </c>
      <c r="BD226" s="526">
        <v>24.250259094840739</v>
      </c>
      <c r="BE226" s="526">
        <v>24.188216140850958</v>
      </c>
      <c r="BF226" s="526">
        <v>24.12617318686117</v>
      </c>
      <c r="BG226" s="526">
        <v>24.064130232871396</v>
      </c>
      <c r="BH226" s="526">
        <v>24.002087278881604</v>
      </c>
      <c r="BI226" s="526">
        <v>23.940044324891819</v>
      </c>
      <c r="BJ226" s="526">
        <v>23.878001370902034</v>
      </c>
      <c r="BK226" s="526">
        <v>23.815958416912252</v>
      </c>
      <c r="BL226" s="526">
        <v>23.753915462922468</v>
      </c>
      <c r="BM226" s="526">
        <v>23.691872508932683</v>
      </c>
      <c r="BN226" s="526">
        <v>23.629829554942905</v>
      </c>
      <c r="BO226" s="526">
        <v>23.567786600953113</v>
      </c>
      <c r="BP226" s="526">
        <v>23.505743646963335</v>
      </c>
      <c r="BQ226" s="526">
        <v>23.443700692973547</v>
      </c>
      <c r="BR226" s="526">
        <v>23.381657738983762</v>
      </c>
      <c r="BS226" s="526">
        <v>23.319614784993981</v>
      </c>
      <c r="BT226" s="526">
        <v>23.257571831004196</v>
      </c>
      <c r="BU226" s="526">
        <v>23.195528877014411</v>
      </c>
    </row>
    <row r="227" spans="1:74" s="62" customFormat="1" x14ac:dyDescent="0.35">
      <c r="A227" s="9" t="s">
        <v>73</v>
      </c>
      <c r="B227" s="47" t="s">
        <v>48</v>
      </c>
      <c r="C227" s="874" t="s">
        <v>48</v>
      </c>
      <c r="D227" s="58" t="s">
        <v>123</v>
      </c>
      <c r="E227" s="99" t="s">
        <v>261</v>
      </c>
      <c r="F227" s="58"/>
      <c r="G227" s="785" t="str">
        <f t="shared" si="139"/>
        <v>Þús. tonn CO₂-íg. | kt CO₂e</v>
      </c>
      <c r="H227" s="783"/>
      <c r="I227" s="783"/>
      <c r="J227" s="783"/>
      <c r="K227" s="783"/>
      <c r="L227" s="783"/>
      <c r="M227" s="783"/>
      <c r="N227" s="783"/>
      <c r="O227" s="783"/>
      <c r="P227" s="783"/>
      <c r="Q227" s="783"/>
      <c r="R227" s="783"/>
      <c r="S227" s="783"/>
      <c r="T227" s="783"/>
      <c r="U227" s="783"/>
      <c r="V227" s="783"/>
      <c r="W227" s="783"/>
      <c r="X227" s="783"/>
      <c r="Y227" s="783"/>
      <c r="Z227" s="783"/>
      <c r="AA227" s="783"/>
      <c r="AB227" s="783"/>
      <c r="AC227" s="783"/>
      <c r="AD227" s="783"/>
      <c r="AE227" s="783"/>
      <c r="AF227" s="783"/>
      <c r="AG227" s="783"/>
      <c r="AH227" s="783"/>
      <c r="AI227" s="783"/>
      <c r="AJ227" s="783"/>
      <c r="AK227" s="783"/>
      <c r="AL227" s="783"/>
      <c r="AM227" s="783"/>
      <c r="AN227" s="783"/>
      <c r="AO227" s="783">
        <f t="shared" si="140"/>
        <v>1.1515976326855046</v>
      </c>
      <c r="AP227" s="784">
        <v>1.1491241716148894</v>
      </c>
      <c r="AQ227" s="784">
        <v>1.1463300951515569</v>
      </c>
      <c r="AR227" s="784">
        <v>1.1435360186882253</v>
      </c>
      <c r="AS227" s="784">
        <v>1.1407419422248932</v>
      </c>
      <c r="AT227" s="784">
        <v>1.1379478657615609</v>
      </c>
      <c r="AU227" s="784">
        <v>1.1351537892982289</v>
      </c>
      <c r="AV227" s="784">
        <v>1.1323597128348968</v>
      </c>
      <c r="AW227" s="784">
        <v>1.1295656363715652</v>
      </c>
      <c r="AX227" s="784">
        <v>1.1267715599082329</v>
      </c>
      <c r="AY227" s="784">
        <v>1.123977483444901</v>
      </c>
      <c r="AZ227" s="784">
        <v>1.1211834069815687</v>
      </c>
      <c r="BA227" s="784">
        <v>1.1183893305182366</v>
      </c>
      <c r="BB227" s="784">
        <v>1.1155952540549048</v>
      </c>
      <c r="BC227" s="784">
        <v>1.1128011775915725</v>
      </c>
      <c r="BD227" s="784">
        <v>1.1100071011282409</v>
      </c>
      <c r="BE227" s="784">
        <v>1.1072130246649088</v>
      </c>
      <c r="BF227" s="784">
        <v>1.1044189482015765</v>
      </c>
      <c r="BG227" s="784">
        <v>1.1016248717382444</v>
      </c>
      <c r="BH227" s="784">
        <v>1.0988307952749126</v>
      </c>
      <c r="BI227" s="784">
        <v>1.0960367188115807</v>
      </c>
      <c r="BJ227" s="784">
        <v>1.0932426423482484</v>
      </c>
      <c r="BK227" s="784">
        <v>1.0904485658849163</v>
      </c>
      <c r="BL227" s="784">
        <v>1.0876544894215843</v>
      </c>
      <c r="BM227" s="784">
        <v>1.0848604129582522</v>
      </c>
      <c r="BN227" s="784">
        <v>1.0820663364949203</v>
      </c>
      <c r="BO227" s="784">
        <v>1.0792722600315883</v>
      </c>
      <c r="BP227" s="784">
        <v>1.076478183568256</v>
      </c>
      <c r="BQ227" s="784">
        <v>1.0736841071049243</v>
      </c>
      <c r="BR227" s="784">
        <v>1.0708900306415918</v>
      </c>
      <c r="BS227" s="784">
        <v>1.06809595417826</v>
      </c>
      <c r="BT227" s="784">
        <v>1.0653018777149281</v>
      </c>
      <c r="BU227" s="784">
        <v>1.0625078012515961</v>
      </c>
    </row>
    <row r="228" spans="1:74" s="62" customFormat="1" x14ac:dyDescent="0.25">
      <c r="A228" s="9" t="s">
        <v>74</v>
      </c>
      <c r="B228" s="62" t="s">
        <v>48</v>
      </c>
      <c r="C228" s="874" t="s">
        <v>48</v>
      </c>
      <c r="D228" s="58" t="s">
        <v>124</v>
      </c>
      <c r="E228" s="99" t="s">
        <v>262</v>
      </c>
      <c r="F228" s="58"/>
      <c r="G228" s="785" t="str">
        <f t="shared" si="139"/>
        <v>Þús. tonn CO₂-íg. | kt CO₂e</v>
      </c>
      <c r="H228" s="783"/>
      <c r="I228" s="783"/>
      <c r="J228" s="783"/>
      <c r="K228" s="783"/>
      <c r="L228" s="783"/>
      <c r="M228" s="783"/>
      <c r="N228" s="783"/>
      <c r="O228" s="783"/>
      <c r="P228" s="783"/>
      <c r="Q228" s="783"/>
      <c r="R228" s="783"/>
      <c r="S228" s="783"/>
      <c r="T228" s="783"/>
      <c r="U228" s="783"/>
      <c r="V228" s="783"/>
      <c r="W228" s="783"/>
      <c r="X228" s="783"/>
      <c r="Y228" s="783"/>
      <c r="Z228" s="783"/>
      <c r="AA228" s="783"/>
      <c r="AB228" s="783"/>
      <c r="AC228" s="783"/>
      <c r="AD228" s="783"/>
      <c r="AE228" s="783"/>
      <c r="AF228" s="783"/>
      <c r="AG228" s="783"/>
      <c r="AH228" s="783"/>
      <c r="AI228" s="783"/>
      <c r="AJ228" s="783"/>
      <c r="AK228" s="783"/>
      <c r="AL228" s="783"/>
      <c r="AM228" s="783"/>
      <c r="AN228" s="783"/>
      <c r="AO228" s="783">
        <f t="shared" si="140"/>
        <v>0.51805942325665066</v>
      </c>
      <c r="AP228" s="786">
        <v>0.51680800776944946</v>
      </c>
      <c r="AQ228" s="786">
        <v>0.5155565922822487</v>
      </c>
      <c r="AR228" s="786">
        <v>0.51430517679504772</v>
      </c>
      <c r="AS228" s="786">
        <v>0.51305376130784663</v>
      </c>
      <c r="AT228" s="786">
        <v>0.51180234582064565</v>
      </c>
      <c r="AU228" s="786">
        <v>0.51055093033344467</v>
      </c>
      <c r="AV228" s="786">
        <v>0.50929951484624381</v>
      </c>
      <c r="AW228" s="786">
        <v>0.50804809935904283</v>
      </c>
      <c r="AX228" s="786">
        <v>0.50679668387184174</v>
      </c>
      <c r="AY228" s="786">
        <v>0.50554526838464087</v>
      </c>
      <c r="AZ228" s="786">
        <v>0.50429385289743967</v>
      </c>
      <c r="BA228" s="786">
        <v>0.5030424374102388</v>
      </c>
      <c r="BB228" s="786">
        <v>0.50179102192303782</v>
      </c>
      <c r="BC228" s="786">
        <v>0.50053960643583684</v>
      </c>
      <c r="BD228" s="786">
        <v>0.49928819094863591</v>
      </c>
      <c r="BE228" s="786">
        <v>0.49803677546143466</v>
      </c>
      <c r="BF228" s="786">
        <v>0.49678535997423373</v>
      </c>
      <c r="BG228" s="786">
        <v>0.49553394448703286</v>
      </c>
      <c r="BH228" s="786">
        <v>0.49428252899983177</v>
      </c>
      <c r="BI228" s="786">
        <v>0.49303111351263074</v>
      </c>
      <c r="BJ228" s="786">
        <v>0.49177969802543003</v>
      </c>
      <c r="BK228" s="786">
        <v>0.490528282538229</v>
      </c>
      <c r="BL228" s="786">
        <v>0.48927686705102807</v>
      </c>
      <c r="BM228" s="786">
        <v>0.48802545156382693</v>
      </c>
      <c r="BN228" s="786">
        <v>0.48677403607662595</v>
      </c>
      <c r="BO228" s="786">
        <v>0.48552262058942508</v>
      </c>
      <c r="BP228" s="786">
        <v>0.48427120510222404</v>
      </c>
      <c r="BQ228" s="786">
        <v>0.48301978961502312</v>
      </c>
      <c r="BR228" s="786">
        <v>0.4817683741278222</v>
      </c>
      <c r="BS228" s="786">
        <v>0.48051695864062116</v>
      </c>
      <c r="BT228" s="786">
        <v>0.47926554315342024</v>
      </c>
      <c r="BU228" s="786">
        <v>0.47801412766621931</v>
      </c>
    </row>
    <row r="229" spans="1:74" s="32" customFormat="1" x14ac:dyDescent="0.4">
      <c r="A229" s="40" t="s">
        <v>75</v>
      </c>
      <c r="B229" s="47" t="s">
        <v>393</v>
      </c>
      <c r="C229" s="874" t="s">
        <v>48</v>
      </c>
      <c r="D229" s="18" t="s">
        <v>229</v>
      </c>
      <c r="E229" s="17" t="s">
        <v>276</v>
      </c>
      <c r="F229" s="18"/>
      <c r="G229" s="19" t="str">
        <f t="shared" si="139"/>
        <v>Þús. tonn CO₂-íg. | kt CO₂e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528">
        <f t="shared" si="140"/>
        <v>197.67850295305041</v>
      </c>
      <c r="AP229" s="78">
        <v>198.59147831329477</v>
      </c>
      <c r="AQ229" s="78">
        <v>199.43292541739251</v>
      </c>
      <c r="AR229" s="78">
        <v>200.90863427951859</v>
      </c>
      <c r="AS229" s="78">
        <v>202.41077724920626</v>
      </c>
      <c r="AT229" s="78">
        <v>203.78079057610094</v>
      </c>
      <c r="AU229" s="78">
        <v>204.19015250567392</v>
      </c>
      <c r="AV229" s="78">
        <v>204.59967798160588</v>
      </c>
      <c r="AW229" s="78">
        <v>205.00936453591595</v>
      </c>
      <c r="AX229" s="78">
        <v>205.41920975606916</v>
      </c>
      <c r="AY229" s="78">
        <v>205.82921128332788</v>
      </c>
      <c r="AZ229" s="78">
        <v>206.23936681116419</v>
      </c>
      <c r="BA229" s="78">
        <v>206.66053922471204</v>
      </c>
      <c r="BB229" s="78">
        <v>207.07098481056016</v>
      </c>
      <c r="BC229" s="78">
        <v>207.48157785666521</v>
      </c>
      <c r="BD229" s="78">
        <v>207.89231624942514</v>
      </c>
      <c r="BE229" s="78">
        <v>208.30319792035692</v>
      </c>
      <c r="BF229" s="78">
        <v>208.71422084482157</v>
      </c>
      <c r="BG229" s="78">
        <v>209.12538304079393</v>
      </c>
      <c r="BH229" s="78">
        <v>209.53668256767475</v>
      </c>
      <c r="BI229" s="78">
        <v>209.94811752514457</v>
      </c>
      <c r="BJ229" s="78">
        <v>210.35927778028844</v>
      </c>
      <c r="BK229" s="78">
        <v>210.77043803543231</v>
      </c>
      <c r="BL229" s="78">
        <v>211.1815982905762</v>
      </c>
      <c r="BM229" s="78">
        <v>211.59275854572005</v>
      </c>
      <c r="BN229" s="78">
        <v>212.00391880086394</v>
      </c>
      <c r="BO229" s="78">
        <v>212.41507905600784</v>
      </c>
      <c r="BP229" s="78">
        <v>212.82623931115171</v>
      </c>
      <c r="BQ229" s="78">
        <v>213.23739956629561</v>
      </c>
      <c r="BR229" s="78">
        <v>213.64855982143948</v>
      </c>
      <c r="BS229" s="78">
        <v>214.05972007658337</v>
      </c>
      <c r="BT229" s="78">
        <v>214.47088033172727</v>
      </c>
      <c r="BU229" s="78">
        <v>214.88204058687111</v>
      </c>
    </row>
    <row r="230" spans="1:74" s="32" customFormat="1" x14ac:dyDescent="0.4">
      <c r="A230" s="40"/>
      <c r="B230" s="47" t="s">
        <v>394</v>
      </c>
      <c r="C230" s="874" t="s">
        <v>48</v>
      </c>
      <c r="D230" s="18" t="s">
        <v>24</v>
      </c>
      <c r="E230" s="17" t="s">
        <v>196</v>
      </c>
      <c r="F230" s="18"/>
      <c r="G230" s="19" t="str">
        <f t="shared" si="139"/>
        <v>Þús. tonn CO₂-íg. | kt CO₂e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528">
        <f t="shared" si="140"/>
        <v>19.713058543720877</v>
      </c>
      <c r="AP230" s="20">
        <f t="shared" ref="AP230" si="149">AP231-SUM(AP210,AP217,AP221,AP225,AP229)</f>
        <v>19.878166114775354</v>
      </c>
      <c r="AQ230" s="20">
        <f t="shared" ref="AQ230:BU230" si="150">AQ231-SUM(AQ210,AQ217,AQ221,AQ225,AQ229)</f>
        <v>19.817589062743309</v>
      </c>
      <c r="AR230" s="20">
        <f t="shared" si="150"/>
        <v>19.788552361174197</v>
      </c>
      <c r="AS230" s="20">
        <f t="shared" si="150"/>
        <v>19.737642532329232</v>
      </c>
      <c r="AT230" s="20">
        <f t="shared" si="150"/>
        <v>19.707523425795102</v>
      </c>
      <c r="AU230" s="20">
        <f t="shared" si="150"/>
        <v>19.651109148310752</v>
      </c>
      <c r="AV230" s="20">
        <f t="shared" si="150"/>
        <v>19.610921188242514</v>
      </c>
      <c r="AW230" s="20">
        <f t="shared" si="150"/>
        <v>19.577745464919758</v>
      </c>
      <c r="AX230" s="20">
        <f t="shared" si="150"/>
        <v>19.566065939834971</v>
      </c>
      <c r="AY230" s="20">
        <f t="shared" si="150"/>
        <v>19.548482566755411</v>
      </c>
      <c r="AZ230" s="20">
        <f t="shared" si="150"/>
        <v>19.533004613819003</v>
      </c>
      <c r="BA230" s="20">
        <f t="shared" si="150"/>
        <v>19.506324964679152</v>
      </c>
      <c r="BB230" s="20">
        <f t="shared" si="150"/>
        <v>19.476336636763563</v>
      </c>
      <c r="BC230" s="20">
        <f t="shared" si="150"/>
        <v>19.423325245494198</v>
      </c>
      <c r="BD230" s="20">
        <f t="shared" si="150"/>
        <v>19.388469469383494</v>
      </c>
      <c r="BE230" s="20">
        <f t="shared" si="150"/>
        <v>19.344410750782231</v>
      </c>
      <c r="BF230" s="20">
        <f t="shared" si="150"/>
        <v>19.321768438610889</v>
      </c>
      <c r="BG230" s="20">
        <f t="shared" si="150"/>
        <v>19.279308745879575</v>
      </c>
      <c r="BH230" s="20">
        <f t="shared" si="150"/>
        <v>19.257681340217573</v>
      </c>
      <c r="BI230" s="20">
        <f t="shared" si="150"/>
        <v>19.21037438457563</v>
      </c>
      <c r="BJ230" s="20">
        <f t="shared" si="150"/>
        <v>19.182659093160623</v>
      </c>
      <c r="BK230" s="20">
        <f t="shared" si="150"/>
        <v>19.167648265780372</v>
      </c>
      <c r="BL230" s="20">
        <f t="shared" si="150"/>
        <v>19.161947093256458</v>
      </c>
      <c r="BM230" s="20">
        <f t="shared" si="150"/>
        <v>19.146937568498629</v>
      </c>
      <c r="BN230" s="20">
        <f t="shared" si="150"/>
        <v>19.135650596615278</v>
      </c>
      <c r="BO230" s="20">
        <f t="shared" si="150"/>
        <v>19.113587861754354</v>
      </c>
      <c r="BP230" s="20">
        <f t="shared" si="150"/>
        <v>19.082830311399903</v>
      </c>
      <c r="BQ230" s="20">
        <f t="shared" si="150"/>
        <v>19.029330158200992</v>
      </c>
      <c r="BR230" s="20">
        <f t="shared" si="150"/>
        <v>19.013259156035474</v>
      </c>
      <c r="BS230" s="20">
        <f t="shared" si="150"/>
        <v>18.978901363610817</v>
      </c>
      <c r="BT230" s="20">
        <f t="shared" si="150"/>
        <v>18.968011985966314</v>
      </c>
      <c r="BU230" s="20">
        <f t="shared" si="150"/>
        <v>18.937522745903038</v>
      </c>
    </row>
    <row r="231" spans="1:74" s="36" customFormat="1" x14ac:dyDescent="0.4">
      <c r="A231" s="40" t="s">
        <v>44</v>
      </c>
      <c r="B231" s="47" t="s">
        <v>331</v>
      </c>
      <c r="C231" s="874" t="s">
        <v>48</v>
      </c>
      <c r="D231" s="46" t="s">
        <v>140</v>
      </c>
      <c r="E231" s="23"/>
      <c r="F231" s="24"/>
      <c r="G231" s="25" t="str">
        <f t="shared" si="139"/>
        <v>Þús. tonn CO₂-íg. | kt CO₂e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528">
        <f t="shared" si="140"/>
        <v>692.38040246203309</v>
      </c>
      <c r="AP231" s="191">
        <v>690.03005451968113</v>
      </c>
      <c r="AQ231" s="191">
        <v>686.91262824532726</v>
      </c>
      <c r="AR231" s="191">
        <v>685.00713386939856</v>
      </c>
      <c r="AS231" s="191">
        <v>683.08321847839375</v>
      </c>
      <c r="AT231" s="191">
        <v>681.1419825018005</v>
      </c>
      <c r="AU231" s="191">
        <v>678.28992268559182</v>
      </c>
      <c r="AV231" s="191">
        <v>675.57364650219574</v>
      </c>
      <c r="AW231" s="191">
        <v>673.18473962046653</v>
      </c>
      <c r="AX231" s="191">
        <v>671.47007737838976</v>
      </c>
      <c r="AY231" s="191">
        <v>669.75484812820207</v>
      </c>
      <c r="AZ231" s="191">
        <v>667.82757525885449</v>
      </c>
      <c r="BA231" s="191">
        <v>665.75152396977194</v>
      </c>
      <c r="BB231" s="191">
        <v>663.49434448963939</v>
      </c>
      <c r="BC231" s="191">
        <v>660.71153493277609</v>
      </c>
      <c r="BD231" s="191">
        <v>657.40376523039185</v>
      </c>
      <c r="BE231" s="191">
        <v>654.56401178553119</v>
      </c>
      <c r="BF231" s="191">
        <v>651.73800951596172</v>
      </c>
      <c r="BG231" s="191">
        <v>648.96663361866604</v>
      </c>
      <c r="BH231" s="191">
        <v>646.30043293715232</v>
      </c>
      <c r="BI231" s="191">
        <v>643.70447353864677</v>
      </c>
      <c r="BJ231" s="191">
        <v>641.40929717116126</v>
      </c>
      <c r="BK231" s="191">
        <v>639.72696430130713</v>
      </c>
      <c r="BL231" s="191">
        <v>638.05065398418458</v>
      </c>
      <c r="BM231" s="191">
        <v>636.17993979216612</v>
      </c>
      <c r="BN231" s="191">
        <v>634.17146003612959</v>
      </c>
      <c r="BO231" s="191">
        <v>632.01303482581886</v>
      </c>
      <c r="BP231" s="191">
        <v>629.38634554611258</v>
      </c>
      <c r="BQ231" s="191">
        <v>626.23884188892998</v>
      </c>
      <c r="BR231" s="191">
        <v>623.57308256006229</v>
      </c>
      <c r="BS231" s="191">
        <v>620.87221858419036</v>
      </c>
      <c r="BT231" s="191">
        <v>618.27457889114214</v>
      </c>
      <c r="BU231" s="191">
        <v>615.72228398792504</v>
      </c>
    </row>
    <row r="232" spans="1:74" s="36" customFormat="1" x14ac:dyDescent="0.55000000000000004">
      <c r="A232" s="47"/>
      <c r="B232" s="41"/>
      <c r="C232" s="883"/>
      <c r="D232" s="144"/>
      <c r="E232" s="67"/>
      <c r="F232" s="68"/>
      <c r="G232" s="103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1"/>
      <c r="AQ232" s="102"/>
    </row>
    <row r="233" spans="1:74" s="12" customFormat="1" ht="36" customHeight="1" x14ac:dyDescent="0.4">
      <c r="A233" s="9"/>
      <c r="B233" s="587" t="s">
        <v>48</v>
      </c>
      <c r="C233" s="874"/>
      <c r="D233" s="1203" t="str">
        <f>$D$20</f>
        <v>Framreiknuð losun: Sviðsmynd með viðbótaraðgerðum
Emission Projections: With Additional Measures (WAM) Scenario</v>
      </c>
      <c r="E233" s="1203"/>
      <c r="F233" s="86"/>
      <c r="G233" s="86"/>
      <c r="H233" s="11"/>
      <c r="I233" s="92"/>
      <c r="J233" s="93"/>
      <c r="K233" s="94"/>
      <c r="L233" s="15"/>
      <c r="M233" s="95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</row>
    <row r="234" spans="1:74" s="32" customFormat="1" x14ac:dyDescent="0.4">
      <c r="A234" s="9"/>
      <c r="B234" s="47" t="s">
        <v>395</v>
      </c>
      <c r="C234" s="874" t="s">
        <v>48</v>
      </c>
      <c r="D234" s="18" t="s">
        <v>20</v>
      </c>
      <c r="E234" s="17" t="s">
        <v>195</v>
      </c>
      <c r="F234" s="18" t="str">
        <f>$F$22</f>
        <v>Ekki er til framreikningar fyrir þennan flokk í sviðsmynd með viðbótaraðgerðum, þ.a.l. eru er þetta sömu tölur og í sviðsmynd með núgildandi aðgerðum.</v>
      </c>
      <c r="G234" s="19" t="str">
        <f t="shared" ref="G234:G255" si="151">$G$5</f>
        <v>Þús. tonn CO₂-íg. | kt CO₂e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528">
        <f t="shared" ref="AO234:AO255" si="152">AO186</f>
        <v>126.36113402574739</v>
      </c>
      <c r="AP234" s="20">
        <f>SUM(AP235:AP238)-SUM(AP239:AP240)</f>
        <v>125.52735413339516</v>
      </c>
      <c r="AQ234" s="20">
        <f t="shared" ref="AQ234:BU234" si="153">SUM(AQ235:AQ238)-SUM(AQ239:AQ240)</f>
        <v>122.50120867604829</v>
      </c>
      <c r="AR234" s="20">
        <f t="shared" si="153"/>
        <v>119.56215341735756</v>
      </c>
      <c r="AS234" s="20">
        <f t="shared" si="153"/>
        <v>116.62980537212223</v>
      </c>
      <c r="AT234" s="20">
        <f t="shared" si="153"/>
        <v>113.72691802240365</v>
      </c>
      <c r="AU234" s="20">
        <f t="shared" si="153"/>
        <v>110.83660185875539</v>
      </c>
      <c r="AV234" s="20">
        <f t="shared" si="153"/>
        <v>107.97470555414316</v>
      </c>
      <c r="AW234" s="20">
        <f t="shared" si="153"/>
        <v>107.64965713237365</v>
      </c>
      <c r="AX234" s="20">
        <f t="shared" si="153"/>
        <v>107.39297554244106</v>
      </c>
      <c r="AY234" s="20">
        <f t="shared" si="153"/>
        <v>107.14139913591893</v>
      </c>
      <c r="AZ234" s="20">
        <f t="shared" si="153"/>
        <v>106.86411293513086</v>
      </c>
      <c r="BA234" s="20">
        <f t="shared" si="153"/>
        <v>106.57388722473453</v>
      </c>
      <c r="BB234" s="20">
        <f t="shared" si="153"/>
        <v>106.25875129582064</v>
      </c>
      <c r="BC234" s="20">
        <f t="shared" si="153"/>
        <v>105.88940956899646</v>
      </c>
      <c r="BD234" s="20">
        <f t="shared" si="153"/>
        <v>105.47318473071914</v>
      </c>
      <c r="BE234" s="20">
        <f t="shared" si="153"/>
        <v>105.10419339587264</v>
      </c>
      <c r="BF234" s="20">
        <f t="shared" si="153"/>
        <v>104.74103005138278</v>
      </c>
      <c r="BG234" s="20">
        <f t="shared" si="153"/>
        <v>104.38012479384111</v>
      </c>
      <c r="BH234" s="20">
        <f t="shared" si="153"/>
        <v>104.0333507474534</v>
      </c>
      <c r="BI234" s="20">
        <f t="shared" si="153"/>
        <v>103.68707345085312</v>
      </c>
      <c r="BJ234" s="20">
        <f t="shared" si="153"/>
        <v>103.37285800895575</v>
      </c>
      <c r="BK234" s="20">
        <f t="shared" si="153"/>
        <v>103.13185815513381</v>
      </c>
      <c r="BL234" s="20">
        <f t="shared" si="153"/>
        <v>102.88932709890494</v>
      </c>
      <c r="BM234" s="20">
        <f t="shared" si="153"/>
        <v>102.63112664910832</v>
      </c>
      <c r="BN234" s="20">
        <f t="shared" si="153"/>
        <v>102.35450392983481</v>
      </c>
      <c r="BO234" s="20">
        <f t="shared" si="153"/>
        <v>102.06549629613269</v>
      </c>
      <c r="BP234" s="20">
        <f t="shared" si="153"/>
        <v>101.71951987713496</v>
      </c>
      <c r="BQ234" s="20">
        <f t="shared" si="153"/>
        <v>101.3189423171988</v>
      </c>
      <c r="BR234" s="20">
        <f t="shared" si="153"/>
        <v>100.97737341808269</v>
      </c>
      <c r="BS234" s="20">
        <f t="shared" si="153"/>
        <v>100.63005218672311</v>
      </c>
      <c r="BT234" s="20">
        <f t="shared" si="153"/>
        <v>100.29785187351544</v>
      </c>
      <c r="BU234" s="20">
        <f t="shared" si="153"/>
        <v>99.966843518783492</v>
      </c>
    </row>
    <row r="235" spans="1:74" s="62" customFormat="1" hidden="1" x14ac:dyDescent="0.4">
      <c r="A235" s="96" t="s">
        <v>64</v>
      </c>
      <c r="B235" s="62" t="s">
        <v>48</v>
      </c>
      <c r="C235" s="874" t="s">
        <v>48</v>
      </c>
      <c r="D235" s="64" t="s">
        <v>254</v>
      </c>
      <c r="E235" s="63"/>
      <c r="F235" s="64"/>
      <c r="G235" s="65" t="str">
        <f t="shared" si="151"/>
        <v>Þús. tonn CO₂-íg. | kt CO₂e</v>
      </c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696">
        <f t="shared" si="152"/>
        <v>316.63316748708968</v>
      </c>
      <c r="AP235" s="66">
        <v>318.20345521063422</v>
      </c>
      <c r="AQ235" s="66">
        <v>316.2199062602113</v>
      </c>
      <c r="AR235" s="66">
        <v>314.91675294167823</v>
      </c>
      <c r="AS235" s="66">
        <v>313.67610423099143</v>
      </c>
      <c r="AT235" s="66">
        <v>312.29236456297139</v>
      </c>
      <c r="AU235" s="66">
        <v>309.99042298766506</v>
      </c>
      <c r="AV235" s="66">
        <v>307.67713933213196</v>
      </c>
      <c r="AW235" s="66">
        <v>307.76255782482804</v>
      </c>
      <c r="AX235" s="66">
        <v>307.88096684872971</v>
      </c>
      <c r="AY235" s="66">
        <v>308.03918736461424</v>
      </c>
      <c r="AZ235" s="66">
        <v>308.13639186313219</v>
      </c>
      <c r="BA235" s="66">
        <v>308.26629825879661</v>
      </c>
      <c r="BB235" s="66">
        <v>308.3251817865505</v>
      </c>
      <c r="BC235" s="66">
        <v>308.36470588916211</v>
      </c>
      <c r="BD235" s="66">
        <v>308.32218089493171</v>
      </c>
      <c r="BE235" s="66">
        <v>308.36180629315368</v>
      </c>
      <c r="BF235" s="66">
        <v>308.37216462275472</v>
      </c>
      <c r="BG235" s="66">
        <v>308.41976937708893</v>
      </c>
      <c r="BH235" s="66">
        <v>308.4464823693923</v>
      </c>
      <c r="BI235" s="66">
        <v>308.50875328945455</v>
      </c>
      <c r="BJ235" s="66">
        <v>308.56772853411206</v>
      </c>
      <c r="BK235" s="66">
        <v>308.73492351130477</v>
      </c>
      <c r="BL235" s="66">
        <v>308.86558390498431</v>
      </c>
      <c r="BM235" s="66">
        <v>309.01565967817288</v>
      </c>
      <c r="BN235" s="66">
        <v>309.11239174743952</v>
      </c>
      <c r="BO235" s="66">
        <v>309.2319070801787</v>
      </c>
      <c r="BP235" s="66">
        <v>309.25961720056637</v>
      </c>
      <c r="BQ235" s="66">
        <v>309.26798111683303</v>
      </c>
      <c r="BR235" s="66">
        <v>309.30060593111762</v>
      </c>
      <c r="BS235" s="66">
        <v>309.36282407852661</v>
      </c>
      <c r="BT235" s="66">
        <v>309.40550833855144</v>
      </c>
      <c r="BU235" s="66">
        <v>309.48482557860478</v>
      </c>
      <c r="BV235" s="32"/>
    </row>
    <row r="236" spans="1:74" s="62" customFormat="1" hidden="1" x14ac:dyDescent="0.4">
      <c r="A236" s="96" t="s">
        <v>65</v>
      </c>
      <c r="B236" s="62" t="s">
        <v>48</v>
      </c>
      <c r="C236" s="874" t="s">
        <v>48</v>
      </c>
      <c r="D236" s="64" t="s">
        <v>254</v>
      </c>
      <c r="E236" s="63"/>
      <c r="F236" s="709" t="str">
        <f>$F$22</f>
        <v>Ekki er til framreikningar fyrir þennan flokk í sviðsmynd með viðbótaraðgerðum, þ.a.l. eru er þetta sömu tölur og í sviðsmynd með núgildandi aðgerðum.</v>
      </c>
      <c r="G236" s="65" t="str">
        <f t="shared" si="151"/>
        <v>Þús. tonn CO₂-íg. | kt CO₂e</v>
      </c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696">
        <f t="shared" si="152"/>
        <v>4.9082017233333328</v>
      </c>
      <c r="AP236" s="567">
        <v>2.9808795700935491</v>
      </c>
      <c r="AQ236" s="567">
        <v>3.038156325936884</v>
      </c>
      <c r="AR236" s="567">
        <v>3.095433081780218</v>
      </c>
      <c r="AS236" s="567">
        <v>3.1527098376235521</v>
      </c>
      <c r="AT236" s="567">
        <v>3.209986593466887</v>
      </c>
      <c r="AU236" s="567">
        <v>3.267263349310221</v>
      </c>
      <c r="AV236" s="567">
        <v>3.324540105153555</v>
      </c>
      <c r="AW236" s="567">
        <v>3.3818168609968899</v>
      </c>
      <c r="AX236" s="567">
        <v>3.4390936168402244</v>
      </c>
      <c r="AY236" s="567">
        <v>3.4963703726835584</v>
      </c>
      <c r="AZ236" s="567">
        <v>3.5536471285268934</v>
      </c>
      <c r="BA236" s="567">
        <v>3.6109238843702274</v>
      </c>
      <c r="BB236" s="567">
        <v>3.6682006402135618</v>
      </c>
      <c r="BC236" s="567">
        <v>3.7254773960568963</v>
      </c>
      <c r="BD236" s="567">
        <v>3.7827541519002308</v>
      </c>
      <c r="BE236" s="567">
        <v>3.8400309077435648</v>
      </c>
      <c r="BF236" s="567">
        <v>3.8973076635868997</v>
      </c>
      <c r="BG236" s="567">
        <v>3.9545844194302342</v>
      </c>
      <c r="BH236" s="567">
        <v>4.0118611752735678</v>
      </c>
      <c r="BI236" s="567">
        <v>4.0691379311169023</v>
      </c>
      <c r="BJ236" s="567">
        <v>4.1264146869602367</v>
      </c>
      <c r="BK236" s="567">
        <v>4.1836914428035712</v>
      </c>
      <c r="BL236" s="567">
        <v>4.2409681986469057</v>
      </c>
      <c r="BM236" s="567">
        <v>4.2982449544902401</v>
      </c>
      <c r="BN236" s="567">
        <v>4.3555217103335737</v>
      </c>
      <c r="BO236" s="567">
        <v>4.4127984661769091</v>
      </c>
      <c r="BP236" s="567">
        <v>4.4700752220202435</v>
      </c>
      <c r="BQ236" s="567">
        <v>4.527351977863578</v>
      </c>
      <c r="BR236" s="567">
        <v>4.5846287337069116</v>
      </c>
      <c r="BS236" s="567">
        <v>4.6419054895502461</v>
      </c>
      <c r="BT236" s="567">
        <v>4.6991822453935805</v>
      </c>
      <c r="BU236" s="567">
        <v>4.7564590012369159</v>
      </c>
      <c r="BV236" s="32"/>
    </row>
    <row r="237" spans="1:74" s="62" customFormat="1" hidden="1" x14ac:dyDescent="0.4">
      <c r="A237" s="96" t="s">
        <v>88</v>
      </c>
      <c r="B237" s="62" t="s">
        <v>48</v>
      </c>
      <c r="C237" s="874" t="s">
        <v>48</v>
      </c>
      <c r="D237" s="64" t="s">
        <v>254</v>
      </c>
      <c r="E237" s="63"/>
      <c r="F237" s="709"/>
      <c r="G237" s="65" t="str">
        <f t="shared" si="151"/>
        <v>Þús. tonn CO₂-íg. | kt CO₂e</v>
      </c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696">
        <f t="shared" si="152"/>
        <v>1.8259450000000002</v>
      </c>
      <c r="AP237" s="97">
        <v>1.9659850833333334</v>
      </c>
      <c r="AQ237" s="97">
        <v>1.8611325455555556</v>
      </c>
      <c r="AR237" s="97">
        <v>1.7562800077777778</v>
      </c>
      <c r="AS237" s="97">
        <v>1.65142747</v>
      </c>
      <c r="AT237" s="97">
        <v>1.5465749322222222</v>
      </c>
      <c r="AU237" s="97">
        <v>1.4417223944444446</v>
      </c>
      <c r="AV237" s="97">
        <v>1.3368698566666666</v>
      </c>
      <c r="AW237" s="97">
        <v>1.3368698566666666</v>
      </c>
      <c r="AX237" s="97">
        <v>1.3368698566666666</v>
      </c>
      <c r="AY237" s="97">
        <v>1.3368698566666666</v>
      </c>
      <c r="AZ237" s="97">
        <v>1.3368698566666666</v>
      </c>
      <c r="BA237" s="97">
        <v>1.3368698566666666</v>
      </c>
      <c r="BB237" s="97">
        <v>1.3368698566666666</v>
      </c>
      <c r="BC237" s="97">
        <v>1.3368698566666666</v>
      </c>
      <c r="BD237" s="97">
        <v>1.3368698566666666</v>
      </c>
      <c r="BE237" s="97">
        <v>1.3368698566666666</v>
      </c>
      <c r="BF237" s="97">
        <v>1.3368698566666666</v>
      </c>
      <c r="BG237" s="97">
        <v>1.3368698566666666</v>
      </c>
      <c r="BH237" s="97">
        <v>1.3368698566666666</v>
      </c>
      <c r="BI237" s="97">
        <v>1.3368698566666666</v>
      </c>
      <c r="BJ237" s="97">
        <v>1.3368698566666666</v>
      </c>
      <c r="BK237" s="97">
        <v>1.3368698566666666</v>
      </c>
      <c r="BL237" s="97">
        <v>1.3368698566666666</v>
      </c>
      <c r="BM237" s="97">
        <v>1.3368698566666666</v>
      </c>
      <c r="BN237" s="97">
        <v>1.3368698566666666</v>
      </c>
      <c r="BO237" s="97">
        <v>1.3368698566666666</v>
      </c>
      <c r="BP237" s="97">
        <v>1.3368698566666666</v>
      </c>
      <c r="BQ237" s="97">
        <v>1.3368698566666666</v>
      </c>
      <c r="BR237" s="97">
        <v>1.3368698566666666</v>
      </c>
      <c r="BS237" s="97">
        <v>1.3368698566666666</v>
      </c>
      <c r="BT237" s="97">
        <v>1.3368698566666666</v>
      </c>
      <c r="BU237" s="97">
        <v>1.3368698566666666</v>
      </c>
      <c r="BV237" s="32"/>
    </row>
    <row r="238" spans="1:74" s="62" customFormat="1" hidden="1" x14ac:dyDescent="0.4">
      <c r="A238" s="96" t="s">
        <v>89</v>
      </c>
      <c r="B238" s="62" t="s">
        <v>48</v>
      </c>
      <c r="C238" s="874" t="s">
        <v>48</v>
      </c>
      <c r="D238" s="64" t="s">
        <v>254</v>
      </c>
      <c r="E238" s="63"/>
      <c r="F238" s="709"/>
      <c r="G238" s="65" t="str">
        <f t="shared" si="151"/>
        <v>Þús. tonn CO₂-íg. | kt CO₂e</v>
      </c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696">
        <f t="shared" si="152"/>
        <v>1.1448260667500181</v>
      </c>
      <c r="AP238" s="97">
        <v>1.489202113332978</v>
      </c>
      <c r="AQ238" s="97">
        <v>1.3663802087520858</v>
      </c>
      <c r="AR238" s="97">
        <v>1.2497088649705186</v>
      </c>
      <c r="AS238" s="97">
        <v>1.1389257997475259</v>
      </c>
      <c r="AT238" s="97">
        <v>1.0337790503434952</v>
      </c>
      <c r="AU238" s="97">
        <v>0.93402658672455352</v>
      </c>
      <c r="AV238" s="97">
        <v>0.83943593880185485</v>
      </c>
      <c r="AW238" s="97">
        <v>0.81359522760896386</v>
      </c>
      <c r="AX238" s="97">
        <v>0.78854998194726311</v>
      </c>
      <c r="AY238" s="97">
        <v>0.76427571466518507</v>
      </c>
      <c r="AZ238" s="97">
        <v>0.7407486924095168</v>
      </c>
      <c r="BA238" s="97">
        <v>0.71794591242086536</v>
      </c>
      <c r="BB238" s="97">
        <v>0.69584508004351942</v>
      </c>
      <c r="BC238" s="97">
        <v>0.67442458692755436</v>
      </c>
      <c r="BD238" s="97">
        <v>0.65366348990203205</v>
      </c>
      <c r="BE238" s="97">
        <v>0.63354149049847475</v>
      </c>
      <c r="BF238" s="97">
        <v>0.61403891510475073</v>
      </c>
      <c r="BG238" s="97">
        <v>0.59513669572984285</v>
      </c>
      <c r="BH238" s="97">
        <v>0.57681635136074594</v>
      </c>
      <c r="BI238" s="97">
        <v>0.55905996989330298</v>
      </c>
      <c r="BJ238" s="97">
        <v>0.54185019061921225</v>
      </c>
      <c r="BK238" s="97">
        <v>0.52517018725220632</v>
      </c>
      <c r="BL238" s="97">
        <v>0.50900365147668236</v>
      </c>
      <c r="BM238" s="97">
        <v>0.49333477700281914</v>
      </c>
      <c r="BN238" s="97">
        <v>0.4781482441124929</v>
      </c>
      <c r="BO238" s="97">
        <v>0.46342920468092935</v>
      </c>
      <c r="BP238" s="97">
        <v>0.44916326765944997</v>
      </c>
      <c r="BQ238" s="97">
        <v>0.43533648500512762</v>
      </c>
      <c r="BR238" s="97">
        <v>0.42193533804351452</v>
      </c>
      <c r="BS238" s="97">
        <v>0.40894672425123746</v>
      </c>
      <c r="BT238" s="97">
        <v>0.39635794444543054</v>
      </c>
      <c r="BU238" s="97">
        <v>0.38415669036755679</v>
      </c>
      <c r="BV238" s="32"/>
    </row>
    <row r="239" spans="1:74" s="62" customFormat="1" hidden="1" x14ac:dyDescent="0.4">
      <c r="A239" s="96" t="s">
        <v>75</v>
      </c>
      <c r="B239" s="62" t="s">
        <v>48</v>
      </c>
      <c r="C239" s="874" t="s">
        <v>48</v>
      </c>
      <c r="D239" s="64" t="s">
        <v>254</v>
      </c>
      <c r="E239" s="63"/>
      <c r="F239" s="709" t="str">
        <f>$F$22</f>
        <v>Ekki er til framreikningar fyrir þennan flokk í sviðsmynd með viðbótaraðgerðum, þ.a.l. eru er þetta sömu tölur og í sviðsmynd með núgildandi aðgerðum.</v>
      </c>
      <c r="G239" s="65" t="str">
        <f t="shared" si="151"/>
        <v>Þús. tonn CO₂-íg. | kt CO₂e</v>
      </c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696">
        <f t="shared" si="152"/>
        <v>197.67850295305041</v>
      </c>
      <c r="AP239" s="568">
        <v>198.59147831329477</v>
      </c>
      <c r="AQ239" s="568">
        <v>199.43292541739251</v>
      </c>
      <c r="AR239" s="568">
        <v>200.90863427951859</v>
      </c>
      <c r="AS239" s="568">
        <v>202.41077724920626</v>
      </c>
      <c r="AT239" s="568">
        <v>203.78079057610094</v>
      </c>
      <c r="AU239" s="568">
        <v>204.19015250567392</v>
      </c>
      <c r="AV239" s="568">
        <v>204.59967798160588</v>
      </c>
      <c r="AW239" s="568">
        <v>205.00936453591595</v>
      </c>
      <c r="AX239" s="568">
        <v>205.41920975606916</v>
      </c>
      <c r="AY239" s="568">
        <v>205.82921128332788</v>
      </c>
      <c r="AZ239" s="568">
        <v>206.23936681116419</v>
      </c>
      <c r="BA239" s="568">
        <v>206.66053922471204</v>
      </c>
      <c r="BB239" s="568">
        <v>207.07098481056016</v>
      </c>
      <c r="BC239" s="568">
        <v>207.48157785666521</v>
      </c>
      <c r="BD239" s="568">
        <v>207.89231624942514</v>
      </c>
      <c r="BE239" s="568">
        <v>208.30319792035692</v>
      </c>
      <c r="BF239" s="568">
        <v>208.71422084482157</v>
      </c>
      <c r="BG239" s="568">
        <v>209.12538304079393</v>
      </c>
      <c r="BH239" s="568">
        <v>209.53668256767475</v>
      </c>
      <c r="BI239" s="568">
        <v>209.94811752514457</v>
      </c>
      <c r="BJ239" s="568">
        <v>210.35927778028844</v>
      </c>
      <c r="BK239" s="568">
        <v>210.77043803543231</v>
      </c>
      <c r="BL239" s="568">
        <v>211.1815982905762</v>
      </c>
      <c r="BM239" s="568">
        <v>211.59275854572005</v>
      </c>
      <c r="BN239" s="568">
        <v>212.00391880086394</v>
      </c>
      <c r="BO239" s="568">
        <v>212.41507905600784</v>
      </c>
      <c r="BP239" s="568">
        <v>212.82623931115171</v>
      </c>
      <c r="BQ239" s="568">
        <v>213.23739956629561</v>
      </c>
      <c r="BR239" s="568">
        <v>213.64855982143948</v>
      </c>
      <c r="BS239" s="568">
        <v>214.05972007658337</v>
      </c>
      <c r="BT239" s="568">
        <v>214.47088033172727</v>
      </c>
      <c r="BU239" s="568">
        <v>214.88204058687111</v>
      </c>
      <c r="BV239" s="32"/>
    </row>
    <row r="240" spans="1:74" s="62" customFormat="1" hidden="1" x14ac:dyDescent="0.4">
      <c r="A240" s="96" t="s">
        <v>118</v>
      </c>
      <c r="B240" s="62" t="s">
        <v>48</v>
      </c>
      <c r="C240" s="882"/>
      <c r="D240" s="64" t="s">
        <v>254</v>
      </c>
      <c r="E240" s="63"/>
      <c r="F240" s="709" t="str">
        <f t="shared" ref="F240:F254" si="154">$F$22</f>
        <v>Ekki er til framreikningar fyrir þennan flokk í sviðsmynd með viðbótaraðgerðum, þ.a.l. eru er þetta sömu tölur og í sviðsmynd með núgildandi aðgerðum.</v>
      </c>
      <c r="G240" s="65" t="str">
        <f t="shared" si="151"/>
        <v>Þús. tonn CO₂-íg. | kt CO₂e</v>
      </c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696">
        <f t="shared" si="152"/>
        <v>0.47250329837519506</v>
      </c>
      <c r="AP240" s="569">
        <v>0.520689530704185</v>
      </c>
      <c r="AQ240" s="569">
        <v>0.55144124701504127</v>
      </c>
      <c r="AR240" s="569">
        <v>0.547387199330578</v>
      </c>
      <c r="AS240" s="569">
        <v>0.57858471703399439</v>
      </c>
      <c r="AT240" s="569">
        <v>0.57499654049936144</v>
      </c>
      <c r="AU240" s="569">
        <v>0.606680953714959</v>
      </c>
      <c r="AV240" s="569">
        <v>0.60360169700502475</v>
      </c>
      <c r="AW240" s="569">
        <v>0.63581810181096376</v>
      </c>
      <c r="AX240" s="569">
        <v>0.63329500567366426</v>
      </c>
      <c r="AY240" s="569">
        <v>0.66609288938285127</v>
      </c>
      <c r="AZ240" s="569">
        <v>0.66417779444024039</v>
      </c>
      <c r="BA240" s="569">
        <v>0.69761146280779296</v>
      </c>
      <c r="BB240" s="569">
        <v>0.69636125709345054</v>
      </c>
      <c r="BC240" s="569">
        <v>0.73049030315154462</v>
      </c>
      <c r="BD240" s="569">
        <v>0.72996741325639913</v>
      </c>
      <c r="BE240" s="569">
        <v>0.76485723183281429</v>
      </c>
      <c r="BF240" s="569">
        <v>0.76513016190870609</v>
      </c>
      <c r="BG240" s="569">
        <v>0.80085251428065973</v>
      </c>
      <c r="BH240" s="569">
        <v>0.80199643756512928</v>
      </c>
      <c r="BI240" s="569">
        <v>0.83863007113379562</v>
      </c>
      <c r="BJ240" s="569">
        <v>0.84072747911397905</v>
      </c>
      <c r="BK240" s="569">
        <v>0.87835880746115513</v>
      </c>
      <c r="BL240" s="569">
        <v>0.88150022229341141</v>
      </c>
      <c r="BM240" s="569">
        <v>0.92022407150426755</v>
      </c>
      <c r="BN240" s="569">
        <v>0.92450882785350774</v>
      </c>
      <c r="BO240" s="569">
        <v>0.96442925556273429</v>
      </c>
      <c r="BP240" s="569">
        <v>0.96996635862606806</v>
      </c>
      <c r="BQ240" s="569">
        <v>1.0111975528739827</v>
      </c>
      <c r="BR240" s="569">
        <v>1.0181066200125253</v>
      </c>
      <c r="BS240" s="569">
        <v>1.0607738856882902</v>
      </c>
      <c r="BT240" s="569">
        <v>1.069186179814386</v>
      </c>
      <c r="BU240" s="569">
        <v>1.1134270212213393</v>
      </c>
      <c r="BV240" s="32"/>
    </row>
    <row r="241" spans="1:74" s="32" customFormat="1" x14ac:dyDescent="0.4">
      <c r="A241" s="40"/>
      <c r="B241" s="47" t="s">
        <v>396</v>
      </c>
      <c r="C241" s="876" t="s">
        <v>48</v>
      </c>
      <c r="D241" s="18" t="s">
        <v>21</v>
      </c>
      <c r="E241" s="17" t="s">
        <v>150</v>
      </c>
      <c r="F241" s="18" t="str">
        <f t="shared" si="154"/>
        <v>Ekki er til framreikningar fyrir þennan flokk í sviðsmynd með viðbótaraðgerðum, þ.a.l. eru er þetta sömu tölur og í sviðsmynd með núgildandi aðgerðum.</v>
      </c>
      <c r="G241" s="19" t="str">
        <f t="shared" si="151"/>
        <v>Þús. tonn CO₂-íg. | kt CO₂e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528">
        <f t="shared" si="152"/>
        <v>178.63844148321766</v>
      </c>
      <c r="AP241" s="561">
        <f t="shared" ref="AP241" si="155">SUM(AP242:AP244)</f>
        <v>177.48170563463268</v>
      </c>
      <c r="AQ241" s="561">
        <f t="shared" ref="AQ241:BU241" si="156">SUM(AQ242:AQ244)</f>
        <v>175.66567883722175</v>
      </c>
      <c r="AR241" s="561">
        <f t="shared" si="156"/>
        <v>174.3159307209265</v>
      </c>
      <c r="AS241" s="561">
        <f t="shared" si="156"/>
        <v>172.94346675559964</v>
      </c>
      <c r="AT241" s="561">
        <f t="shared" si="156"/>
        <v>171.6424960460113</v>
      </c>
      <c r="AU241" s="561">
        <f t="shared" si="156"/>
        <v>170.41156629208197</v>
      </c>
      <c r="AV241" s="561">
        <f t="shared" si="156"/>
        <v>169.27825517380654</v>
      </c>
      <c r="AW241" s="561">
        <f t="shared" si="156"/>
        <v>168.41400341228857</v>
      </c>
      <c r="AX241" s="561">
        <f t="shared" si="156"/>
        <v>168.12617922479785</v>
      </c>
      <c r="AY241" s="561">
        <f t="shared" si="156"/>
        <v>167.8310359605901</v>
      </c>
      <c r="AZ241" s="561">
        <f t="shared" si="156"/>
        <v>167.34127582076891</v>
      </c>
      <c r="BA241" s="561">
        <f t="shared" si="156"/>
        <v>166.7089148436477</v>
      </c>
      <c r="BB241" s="561">
        <f t="shared" si="156"/>
        <v>165.92847104774771</v>
      </c>
      <c r="BC241" s="561">
        <f t="shared" si="156"/>
        <v>164.6933826851585</v>
      </c>
      <c r="BD241" s="561">
        <f t="shared" si="156"/>
        <v>162.95648673088465</v>
      </c>
      <c r="BE241" s="561">
        <f t="shared" si="156"/>
        <v>161.64170420402519</v>
      </c>
      <c r="BF241" s="561">
        <f t="shared" si="156"/>
        <v>160.30707222972288</v>
      </c>
      <c r="BG241" s="561">
        <f t="shared" si="156"/>
        <v>159.03766306500725</v>
      </c>
      <c r="BH241" s="561">
        <f t="shared" si="156"/>
        <v>157.83209034534303</v>
      </c>
      <c r="BI241" s="561">
        <f t="shared" si="156"/>
        <v>156.71513795794047</v>
      </c>
      <c r="BJ241" s="561">
        <f t="shared" si="156"/>
        <v>155.84116164305951</v>
      </c>
      <c r="BK241" s="561">
        <f t="shared" si="156"/>
        <v>155.48625354158037</v>
      </c>
      <c r="BL241" s="561">
        <f t="shared" si="156"/>
        <v>155.12386317236138</v>
      </c>
      <c r="BM241" s="561">
        <f t="shared" si="156"/>
        <v>154.58585522978763</v>
      </c>
      <c r="BN241" s="561">
        <f t="shared" si="156"/>
        <v>153.91946102572905</v>
      </c>
      <c r="BO241" s="561">
        <f t="shared" si="156"/>
        <v>153.12014367905917</v>
      </c>
      <c r="BP241" s="561">
        <f t="shared" si="156"/>
        <v>151.91368902695714</v>
      </c>
      <c r="BQ241" s="561">
        <f t="shared" si="156"/>
        <v>150.25846968376467</v>
      </c>
      <c r="BR241" s="561">
        <f t="shared" si="156"/>
        <v>148.98207075390107</v>
      </c>
      <c r="BS241" s="561">
        <f t="shared" si="156"/>
        <v>147.68857089447832</v>
      </c>
      <c r="BT241" s="561">
        <f t="shared" si="156"/>
        <v>146.45409147227315</v>
      </c>
      <c r="BU241" s="561">
        <f t="shared" si="156"/>
        <v>145.27731104094343</v>
      </c>
    </row>
    <row r="242" spans="1:74" s="62" customFormat="1" x14ac:dyDescent="0.4">
      <c r="A242" s="9" t="s">
        <v>66</v>
      </c>
      <c r="B242" s="47" t="s">
        <v>48</v>
      </c>
      <c r="C242" s="876"/>
      <c r="D242" s="58" t="s">
        <v>122</v>
      </c>
      <c r="E242" s="99" t="s">
        <v>260</v>
      </c>
      <c r="F242" s="58" t="str">
        <f t="shared" si="154"/>
        <v>Ekki er til framreikningar fyrir þennan flokk í sviðsmynd með viðbótaraðgerðum, þ.a.l. eru er þetta sömu tölur og í sviðsmynd með núgildandi aðgerðum.</v>
      </c>
      <c r="G242" s="19" t="str">
        <f t="shared" si="151"/>
        <v>Þús. tonn CO₂-íg. | kt CO₂e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528">
        <f t="shared" si="152"/>
        <v>138.65579369907007</v>
      </c>
      <c r="AP242" s="562">
        <v>137.99096441485727</v>
      </c>
      <c r="AQ242" s="562">
        <v>136.94705516824376</v>
      </c>
      <c r="AR242" s="562">
        <v>136.15728316974193</v>
      </c>
      <c r="AS242" s="562">
        <v>135.35381260058517</v>
      </c>
      <c r="AT242" s="562">
        <v>134.58817712263806</v>
      </c>
      <c r="AU242" s="562">
        <v>133.8595382107446</v>
      </c>
      <c r="AV242" s="562">
        <v>133.18293128684979</v>
      </c>
      <c r="AW242" s="562">
        <v>132.65201740395162</v>
      </c>
      <c r="AX242" s="562">
        <v>132.43476585313124</v>
      </c>
      <c r="AY242" s="562">
        <v>132.21209458122212</v>
      </c>
      <c r="AZ242" s="562">
        <v>131.88156971724914</v>
      </c>
      <c r="BA242" s="562">
        <v>131.47160502581363</v>
      </c>
      <c r="BB242" s="562">
        <v>130.97919434149523</v>
      </c>
      <c r="BC242" s="562">
        <v>130.23675146377835</v>
      </c>
      <c r="BD242" s="562">
        <v>129.21871611612761</v>
      </c>
      <c r="BE242" s="562">
        <v>128.43003270377602</v>
      </c>
      <c r="BF242" s="562">
        <v>127.62913420258371</v>
      </c>
      <c r="BG242" s="562">
        <v>126.86245804283192</v>
      </c>
      <c r="BH242" s="562">
        <v>126.12920755657937</v>
      </c>
      <c r="BI242" s="562">
        <v>125.44286592469393</v>
      </c>
      <c r="BJ242" s="562">
        <v>124.88758014599264</v>
      </c>
      <c r="BK242" s="562">
        <v>124.61390551194921</v>
      </c>
      <c r="BL242" s="562">
        <v>124.33463877063129</v>
      </c>
      <c r="BM242" s="562">
        <v>123.95802248014905</v>
      </c>
      <c r="BN242" s="562">
        <v>123.50980249457483</v>
      </c>
      <c r="BO242" s="562">
        <v>122.9874963042051</v>
      </c>
      <c r="BP242" s="562">
        <v>122.24152206636589</v>
      </c>
      <c r="BQ242" s="562">
        <v>121.24937386284006</v>
      </c>
      <c r="BR242" s="562">
        <v>120.46237855867336</v>
      </c>
      <c r="BS242" s="562">
        <v>119.66459740783962</v>
      </c>
      <c r="BT242" s="562">
        <v>118.89749263614033</v>
      </c>
      <c r="BU242" s="562">
        <v>118.16030871421043</v>
      </c>
      <c r="BV242" s="32"/>
    </row>
    <row r="243" spans="1:74" s="62" customFormat="1" x14ac:dyDescent="0.4">
      <c r="A243" s="9" t="s">
        <v>67</v>
      </c>
      <c r="B243" s="47" t="s">
        <v>48</v>
      </c>
      <c r="C243" s="876"/>
      <c r="D243" s="58" t="s">
        <v>123</v>
      </c>
      <c r="E243" s="99" t="s">
        <v>261</v>
      </c>
      <c r="F243" s="58" t="str">
        <f t="shared" si="154"/>
        <v>Ekki er til framreikningar fyrir þennan flokk í sviðsmynd með viðbótaraðgerðum, þ.a.l. eru er þetta sömu tölur og í sviðsmynd með núgildandi aðgerðum.</v>
      </c>
      <c r="G243" s="19" t="str">
        <f t="shared" si="151"/>
        <v>Þús. tonn CO₂-íg. | kt CO₂e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528">
        <f t="shared" si="152"/>
        <v>38.222625728455597</v>
      </c>
      <c r="AP243" s="562">
        <v>37.730514964573338</v>
      </c>
      <c r="AQ243" s="562">
        <v>36.968576665166438</v>
      </c>
      <c r="AR243" s="562">
        <v>36.416755565844241</v>
      </c>
      <c r="AS243" s="562">
        <v>35.85599926183788</v>
      </c>
      <c r="AT243" s="562">
        <v>35.328576704857007</v>
      </c>
      <c r="AU243" s="562">
        <v>34.833879883211537</v>
      </c>
      <c r="AV243" s="562">
        <v>34.384331200919611</v>
      </c>
      <c r="AW243" s="562">
        <v>34.056966915187118</v>
      </c>
      <c r="AX243" s="562">
        <v>33.989849771615489</v>
      </c>
      <c r="AY243" s="562">
        <v>33.920841018172176</v>
      </c>
      <c r="AZ243" s="562">
        <v>33.765891378068964</v>
      </c>
      <c r="BA243" s="562">
        <v>33.548379944069993</v>
      </c>
      <c r="BB243" s="562">
        <v>33.265857069400482</v>
      </c>
      <c r="BC243" s="562">
        <v>32.780686297819344</v>
      </c>
      <c r="BD243" s="562">
        <v>32.071475713205949</v>
      </c>
      <c r="BE243" s="562">
        <v>31.553172600708809</v>
      </c>
      <c r="BF243" s="562">
        <v>31.027308468159376</v>
      </c>
      <c r="BG243" s="562">
        <v>30.532146516509513</v>
      </c>
      <c r="BH243" s="562">
        <v>30.067102641326354</v>
      </c>
      <c r="BI243" s="562">
        <v>29.643368505802155</v>
      </c>
      <c r="BJ243" s="562">
        <v>29.33047530659427</v>
      </c>
      <c r="BK243" s="562">
        <v>29.25274498074177</v>
      </c>
      <c r="BL243" s="562">
        <v>29.173136675655098</v>
      </c>
      <c r="BM243" s="562">
        <v>29.016012781178887</v>
      </c>
      <c r="BN243" s="562">
        <v>28.802653560171446</v>
      </c>
      <c r="BO243" s="562">
        <v>28.531026691945037</v>
      </c>
      <c r="BP243" s="562">
        <v>28.077712209863193</v>
      </c>
      <c r="BQ243" s="562">
        <v>27.42377694546699</v>
      </c>
      <c r="BR243" s="562">
        <v>26.941825986089803</v>
      </c>
      <c r="BS243" s="562">
        <v>26.453624321754418</v>
      </c>
      <c r="BT243" s="562">
        <v>25.993494523916908</v>
      </c>
      <c r="BU243" s="562">
        <v>25.560876097263648</v>
      </c>
      <c r="BV243" s="32"/>
    </row>
    <row r="244" spans="1:74" s="62" customFormat="1" x14ac:dyDescent="0.4">
      <c r="A244" s="9" t="s">
        <v>68</v>
      </c>
      <c r="B244" s="47" t="s">
        <v>48</v>
      </c>
      <c r="C244" s="876"/>
      <c r="D244" s="58" t="s">
        <v>124</v>
      </c>
      <c r="E244" s="99" t="s">
        <v>262</v>
      </c>
      <c r="F244" s="58" t="str">
        <f t="shared" si="154"/>
        <v>Ekki er til framreikningar fyrir þennan flokk í sviðsmynd með viðbótaraðgerðum, þ.a.l. eru er þetta sömu tölur og í sviðsmynd með núgildandi aðgerðum.</v>
      </c>
      <c r="G244" s="19" t="str">
        <f t="shared" si="151"/>
        <v>Þús. tonn CO₂-íg. | kt CO₂e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528">
        <f t="shared" si="152"/>
        <v>1.7600220556919988</v>
      </c>
      <c r="AP244" s="566">
        <v>1.7602262552020655</v>
      </c>
      <c r="AQ244" s="566">
        <v>1.7500470038115434</v>
      </c>
      <c r="AR244" s="566">
        <v>1.7418919853403343</v>
      </c>
      <c r="AS244" s="566">
        <v>1.7336548931765847</v>
      </c>
      <c r="AT244" s="566">
        <v>1.725742218516249</v>
      </c>
      <c r="AU244" s="566">
        <v>1.7181481981258091</v>
      </c>
      <c r="AV244" s="566">
        <v>1.7109926860371307</v>
      </c>
      <c r="AW244" s="566">
        <v>1.7050190931498419</v>
      </c>
      <c r="AX244" s="566">
        <v>1.7015636000511305</v>
      </c>
      <c r="AY244" s="566">
        <v>1.6981003611957943</v>
      </c>
      <c r="AZ244" s="566">
        <v>1.693814725450804</v>
      </c>
      <c r="BA244" s="566">
        <v>1.6889298737640552</v>
      </c>
      <c r="BB244" s="566">
        <v>1.6834196368519969</v>
      </c>
      <c r="BC244" s="566">
        <v>1.6759449235607964</v>
      </c>
      <c r="BD244" s="566">
        <v>1.6662949015510773</v>
      </c>
      <c r="BE244" s="566">
        <v>1.6584988995403505</v>
      </c>
      <c r="BF244" s="566">
        <v>1.6506295589797717</v>
      </c>
      <c r="BG244" s="566">
        <v>1.6430585056658322</v>
      </c>
      <c r="BH244" s="566">
        <v>1.6357801474373195</v>
      </c>
      <c r="BI244" s="566">
        <v>1.6289035274443704</v>
      </c>
      <c r="BJ244" s="566">
        <v>1.6231061904725914</v>
      </c>
      <c r="BK244" s="566">
        <v>1.6196030488893853</v>
      </c>
      <c r="BL244" s="566">
        <v>1.6160877260750071</v>
      </c>
      <c r="BM244" s="566">
        <v>1.6118199684596801</v>
      </c>
      <c r="BN244" s="566">
        <v>1.6070049709827914</v>
      </c>
      <c r="BO244" s="566">
        <v>1.6016206829090338</v>
      </c>
      <c r="BP244" s="566">
        <v>1.594454750728062</v>
      </c>
      <c r="BQ244" s="566">
        <v>1.5853188754576213</v>
      </c>
      <c r="BR244" s="566">
        <v>1.5778662091379096</v>
      </c>
      <c r="BS244" s="566">
        <v>1.5703491648842647</v>
      </c>
      <c r="BT244" s="566">
        <v>1.5631043122158856</v>
      </c>
      <c r="BU244" s="566">
        <v>1.5561262294693605</v>
      </c>
      <c r="BV244" s="32"/>
    </row>
    <row r="245" spans="1:74" s="32" customFormat="1" x14ac:dyDescent="0.4">
      <c r="A245" s="40"/>
      <c r="B245" s="47" t="s">
        <v>397</v>
      </c>
      <c r="C245" s="876" t="s">
        <v>48</v>
      </c>
      <c r="D245" s="18" t="s">
        <v>22</v>
      </c>
      <c r="E245" s="17" t="s">
        <v>151</v>
      </c>
      <c r="F245" s="18" t="str">
        <f t="shared" si="154"/>
        <v>Ekki er til framreikningar fyrir þennan flokk í sviðsmynd með viðbótaraðgerðum, þ.a.l. eru er þetta sömu tölur og í sviðsmynd með núgildandi aðgerðum.</v>
      </c>
      <c r="G245" s="19" t="str">
        <f t="shared" si="151"/>
        <v>Þús. tonn CO₂-íg. | kt CO₂e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528">
        <f t="shared" si="152"/>
        <v>143.1725515504483</v>
      </c>
      <c r="AP245" s="561">
        <f t="shared" ref="AP245" si="157">SUM(AP246:AP248)</f>
        <v>141.76655769350111</v>
      </c>
      <c r="AQ245" s="561">
        <f t="shared" ref="AQ245:BU245" si="158">SUM(AQ246:AQ248)</f>
        <v>140.25473476672971</v>
      </c>
      <c r="AR245" s="561">
        <f t="shared" si="158"/>
        <v>138.74988800107462</v>
      </c>
      <c r="AS245" s="561">
        <f t="shared" si="158"/>
        <v>137.25195724202439</v>
      </c>
      <c r="AT245" s="561">
        <f t="shared" si="158"/>
        <v>135.76088304380869</v>
      </c>
      <c r="AU245" s="561">
        <f t="shared" si="158"/>
        <v>134.27660665881123</v>
      </c>
      <c r="AV245" s="561">
        <f t="shared" si="158"/>
        <v>132.79907002717619</v>
      </c>
      <c r="AW245" s="561">
        <f t="shared" si="158"/>
        <v>131.32821576660487</v>
      </c>
      <c r="AX245" s="561">
        <f t="shared" si="158"/>
        <v>129.86398716233717</v>
      </c>
      <c r="AY245" s="561">
        <f t="shared" si="158"/>
        <v>128.40632815731465</v>
      </c>
      <c r="AZ245" s="561">
        <f t="shared" si="158"/>
        <v>126.95518334252132</v>
      </c>
      <c r="BA245" s="561">
        <f t="shared" si="158"/>
        <v>125.51049794749724</v>
      </c>
      <c r="BB245" s="561">
        <f t="shared" si="158"/>
        <v>124.07221783102335</v>
      </c>
      <c r="BC245" s="561">
        <f t="shared" si="158"/>
        <v>122.64028947197096</v>
      </c>
      <c r="BD245" s="561">
        <f t="shared" si="158"/>
        <v>121.21465996031517</v>
      </c>
      <c r="BE245" s="561">
        <f t="shared" si="158"/>
        <v>119.79527698830735</v>
      </c>
      <c r="BF245" s="561">
        <f t="shared" si="158"/>
        <v>118.38208884180266</v>
      </c>
      <c r="BG245" s="561">
        <f t="shared" si="158"/>
        <v>116.97504439174148</v>
      </c>
      <c r="BH245" s="561">
        <f t="shared" si="158"/>
        <v>115.57409308577911</v>
      </c>
      <c r="BI245" s="561">
        <f t="shared" si="158"/>
        <v>114.17918494006237</v>
      </c>
      <c r="BJ245" s="561">
        <f t="shared" si="158"/>
        <v>112.79027053114913</v>
      </c>
      <c r="BK245" s="561">
        <f t="shared" si="158"/>
        <v>111.40730098806841</v>
      </c>
      <c r="BL245" s="561">
        <f t="shared" si="158"/>
        <v>110.03022798451735</v>
      </c>
      <c r="BM245" s="561">
        <f t="shared" si="158"/>
        <v>108.65900373119311</v>
      </c>
      <c r="BN245" s="561">
        <f t="shared" si="158"/>
        <v>107.29358096825628</v>
      </c>
      <c r="BO245" s="561">
        <f t="shared" si="158"/>
        <v>105.93391295792345</v>
      </c>
      <c r="BP245" s="561">
        <f t="shared" si="158"/>
        <v>104.57995347718608</v>
      </c>
      <c r="BQ245" s="561">
        <f t="shared" si="158"/>
        <v>103.23165681065358</v>
      </c>
      <c r="BR245" s="561">
        <f t="shared" si="158"/>
        <v>101.88897774351705</v>
      </c>
      <c r="BS245" s="561">
        <f t="shared" si="158"/>
        <v>100.55187155463274</v>
      </c>
      <c r="BT245" s="561">
        <f t="shared" si="158"/>
        <v>99.220294009721158</v>
      </c>
      <c r="BU245" s="561">
        <f t="shared" si="158"/>
        <v>97.894201354681115</v>
      </c>
    </row>
    <row r="246" spans="1:74" s="62" customFormat="1" x14ac:dyDescent="0.4">
      <c r="A246" s="9" t="s">
        <v>69</v>
      </c>
      <c r="B246" s="47" t="s">
        <v>48</v>
      </c>
      <c r="C246" s="876"/>
      <c r="D246" s="58" t="s">
        <v>122</v>
      </c>
      <c r="E246" s="99" t="s">
        <v>260</v>
      </c>
      <c r="F246" s="58" t="str">
        <f t="shared" si="154"/>
        <v>Ekki er til framreikningar fyrir þennan flokk í sviðsmynd með viðbótaraðgerðum, þ.a.l. eru er þetta sömu tölur og í sviðsmynd með núgildandi aðgerðum.</v>
      </c>
      <c r="G246" s="19" t="str">
        <f t="shared" si="151"/>
        <v>Þús. tonn CO₂-íg. | kt CO₂e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528">
        <f t="shared" si="152"/>
        <v>130.03431265320768</v>
      </c>
      <c r="AP246" s="562">
        <v>128.78572253274115</v>
      </c>
      <c r="AQ246" s="562">
        <v>127.4422555786315</v>
      </c>
      <c r="AR246" s="562">
        <v>126.10441236775914</v>
      </c>
      <c r="AS246" s="562">
        <v>124.77214419359751</v>
      </c>
      <c r="AT246" s="562">
        <v>123.44540292429448</v>
      </c>
      <c r="AU246" s="562">
        <v>122.12414099408568</v>
      </c>
      <c r="AV246" s="562">
        <v>120.80831139486503</v>
      </c>
      <c r="AW246" s="562">
        <v>119.4978676679097</v>
      </c>
      <c r="AX246" s="562">
        <v>118.19276389575474</v>
      </c>
      <c r="AY246" s="562">
        <v>116.89295469421545</v>
      </c>
      <c r="AZ246" s="562">
        <v>115.59839520455367</v>
      </c>
      <c r="BA246" s="562">
        <v>114.30904108578451</v>
      </c>
      <c r="BB246" s="562">
        <v>113.02484850712185</v>
      </c>
      <c r="BC246" s="562">
        <v>111.7457741405575</v>
      </c>
      <c r="BD246" s="562">
        <v>110.4717751535735</v>
      </c>
      <c r="BE246" s="562">
        <v>109.20280920198323</v>
      </c>
      <c r="BF246" s="562">
        <v>107.93883442289859</v>
      </c>
      <c r="BG246" s="562">
        <v>106.67980942782187</v>
      </c>
      <c r="BH246" s="562">
        <v>105.42569329585794</v>
      </c>
      <c r="BI246" s="562">
        <v>104.17644556704579</v>
      </c>
      <c r="BJ246" s="562">
        <v>102.93202623580578</v>
      </c>
      <c r="BK246" s="562">
        <v>101.69239574450113</v>
      </c>
      <c r="BL246" s="562">
        <v>100.45751497711042</v>
      </c>
      <c r="BM246" s="562">
        <v>99.227345253009545</v>
      </c>
      <c r="BN246" s="562">
        <v>98.001848320860248</v>
      </c>
      <c r="BO246" s="562">
        <v>96.780986352603719</v>
      </c>
      <c r="BP246" s="562">
        <v>95.5647219375563</v>
      </c>
      <c r="BQ246" s="562">
        <v>94.353018076606318</v>
      </c>
      <c r="BR246" s="562">
        <v>93.145838176508533</v>
      </c>
      <c r="BS246" s="562">
        <v>91.943146044275807</v>
      </c>
      <c r="BT246" s="562">
        <v>90.744905881664664</v>
      </c>
      <c r="BU246" s="562">
        <v>89.551082279753942</v>
      </c>
      <c r="BV246" s="32"/>
    </row>
    <row r="247" spans="1:74" s="62" customFormat="1" x14ac:dyDescent="0.4">
      <c r="A247" s="9" t="s">
        <v>70</v>
      </c>
      <c r="B247" s="47" t="s">
        <v>48</v>
      </c>
      <c r="C247" s="876"/>
      <c r="D247" s="58" t="s">
        <v>123</v>
      </c>
      <c r="E247" s="99" t="s">
        <v>261</v>
      </c>
      <c r="F247" s="58" t="str">
        <f t="shared" si="154"/>
        <v>Ekki er til framreikningar fyrir þennan flokk í sviðsmynd með viðbótaraðgerðum, þ.a.l. eru er þetta sömu tölur og í sviðsmynd með núgildandi aðgerðum.</v>
      </c>
      <c r="G247" s="19" t="str">
        <f t="shared" si="151"/>
        <v>Þús. tonn CO₂-íg. | kt CO₂e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528">
        <f t="shared" si="152"/>
        <v>10.333652960747944</v>
      </c>
      <c r="AP247" s="562">
        <v>10.204067253989615</v>
      </c>
      <c r="AQ247" s="562">
        <v>10.066333631794979</v>
      </c>
      <c r="AR247" s="562">
        <v>9.9297763842990907</v>
      </c>
      <c r="AS247" s="562">
        <v>9.7943856588117502</v>
      </c>
      <c r="AT247" s="562">
        <v>9.6601517176123597</v>
      </c>
      <c r="AU247" s="562">
        <v>9.5270649362383484</v>
      </c>
      <c r="AV247" s="566">
        <v>9.3951158018047796</v>
      </c>
      <c r="AW247" s="566">
        <v>9.2642949113544351</v>
      </c>
      <c r="AX247" s="566">
        <v>9.1345929702376711</v>
      </c>
      <c r="AY247" s="566">
        <v>9.0060007905214832</v>
      </c>
      <c r="AZ247" s="566">
        <v>8.8785092894270665</v>
      </c>
      <c r="BA247" s="566">
        <v>8.7521094877953285</v>
      </c>
      <c r="BB247" s="566">
        <v>8.6267925085797259</v>
      </c>
      <c r="BC247" s="566">
        <v>8.5025495753658547</v>
      </c>
      <c r="BD247" s="566">
        <v>8.3793720109171961</v>
      </c>
      <c r="BE247" s="566">
        <v>8.2572512357465513</v>
      </c>
      <c r="BF247" s="566">
        <v>8.1361787667124812</v>
      </c>
      <c r="BG247" s="566">
        <v>8.0161462156404184</v>
      </c>
      <c r="BH247" s="566">
        <v>7.8971452879677129</v>
      </c>
      <c r="BI247" s="566">
        <v>7.7791677814123492</v>
      </c>
      <c r="BJ247" s="566">
        <v>7.6622055846646111</v>
      </c>
      <c r="BK247" s="566">
        <v>7.5462506761014554</v>
      </c>
      <c r="BL247" s="566">
        <v>7.4312951225229096</v>
      </c>
      <c r="BM247" s="566">
        <v>7.3173310779101799</v>
      </c>
      <c r="BN247" s="566">
        <v>7.2043507822050197</v>
      </c>
      <c r="BO247" s="566">
        <v>7.0923465601098314</v>
      </c>
      <c r="BP247" s="566">
        <v>6.9813108199081642</v>
      </c>
      <c r="BQ247" s="566">
        <v>6.8712360523052487</v>
      </c>
      <c r="BR247" s="566">
        <v>6.762114829287956</v>
      </c>
      <c r="BS247" s="566">
        <v>6.6539398030040431</v>
      </c>
      <c r="BT247" s="566">
        <v>6.5467037046601284</v>
      </c>
      <c r="BU247" s="566">
        <v>6.4403993434380755</v>
      </c>
      <c r="BV247" s="32"/>
    </row>
    <row r="248" spans="1:74" s="62" customFormat="1" x14ac:dyDescent="0.4">
      <c r="A248" s="9" t="s">
        <v>71</v>
      </c>
      <c r="B248" s="47" t="s">
        <v>48</v>
      </c>
      <c r="C248" s="876"/>
      <c r="D248" s="58" t="s">
        <v>124</v>
      </c>
      <c r="E248" s="99" t="s">
        <v>262</v>
      </c>
      <c r="F248" s="58" t="str">
        <f t="shared" si="154"/>
        <v>Ekki er til framreikningar fyrir þennan flokk í sviðsmynd með viðbótaraðgerðum, þ.a.l. eru er þetta sömu tölur og í sviðsmynd með núgildandi aðgerðum.</v>
      </c>
      <c r="G248" s="19" t="str">
        <f t="shared" si="151"/>
        <v>Þús. tonn CO₂-íg. | kt CO₂e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528">
        <f t="shared" si="152"/>
        <v>2.8045859364926811</v>
      </c>
      <c r="AP248" s="566">
        <v>2.7767679067703321</v>
      </c>
      <c r="AQ248" s="566">
        <v>2.746145556303206</v>
      </c>
      <c r="AR248" s="566">
        <v>2.7156992490163718</v>
      </c>
      <c r="AS248" s="566">
        <v>2.6854273896151035</v>
      </c>
      <c r="AT248" s="566">
        <v>2.6553284019018402</v>
      </c>
      <c r="AU248" s="566">
        <v>2.6254007284871972</v>
      </c>
      <c r="AV248" s="566">
        <v>2.5956428305063568</v>
      </c>
      <c r="AW248" s="566">
        <v>2.5660531873407288</v>
      </c>
      <c r="AX248" s="566">
        <v>2.536630296344752</v>
      </c>
      <c r="AY248" s="566">
        <v>2.5073726725777279</v>
      </c>
      <c r="AZ248" s="566">
        <v>2.4782788485405769</v>
      </c>
      <c r="BA248" s="566">
        <v>2.4493473739174028</v>
      </c>
      <c r="BB248" s="566">
        <v>2.420576815321775</v>
      </c>
      <c r="BC248" s="566">
        <v>2.3919657560475955</v>
      </c>
      <c r="BD248" s="566">
        <v>2.3635127958244824</v>
      </c>
      <c r="BE248" s="566">
        <v>2.3352165505775662</v>
      </c>
      <c r="BF248" s="566">
        <v>2.3070756521915841</v>
      </c>
      <c r="BG248" s="566">
        <v>2.2790887482792002</v>
      </c>
      <c r="BH248" s="566">
        <v>2.251254501953448</v>
      </c>
      <c r="BI248" s="566">
        <v>2.223571591604232</v>
      </c>
      <c r="BJ248" s="566">
        <v>2.196038710678752</v>
      </c>
      <c r="BK248" s="566">
        <v>2.1686545674658317</v>
      </c>
      <c r="BL248" s="566">
        <v>2.1414178848840164</v>
      </c>
      <c r="BM248" s="566">
        <v>2.1143274002733858</v>
      </c>
      <c r="BN248" s="566">
        <v>2.0873818651909994</v>
      </c>
      <c r="BO248" s="566">
        <v>2.0605800452099068</v>
      </c>
      <c r="BP248" s="566">
        <v>2.0339207197216149</v>
      </c>
      <c r="BQ248" s="566">
        <v>2.0074026817420099</v>
      </c>
      <c r="BR248" s="566">
        <v>1.9810247377205661</v>
      </c>
      <c r="BS248" s="566">
        <v>1.95478570735288</v>
      </c>
      <c r="BT248" s="566">
        <v>1.9286844233963629</v>
      </c>
      <c r="BU248" s="566">
        <v>1.9027197314891036</v>
      </c>
      <c r="BV248" s="32"/>
    </row>
    <row r="249" spans="1:74" s="32" customFormat="1" x14ac:dyDescent="0.4">
      <c r="A249" s="40"/>
      <c r="B249" s="47" t="s">
        <v>398</v>
      </c>
      <c r="C249" s="874" t="s">
        <v>48</v>
      </c>
      <c r="D249" s="18" t="s">
        <v>23</v>
      </c>
      <c r="E249" s="17" t="s">
        <v>152</v>
      </c>
      <c r="F249" s="18" t="str">
        <f t="shared" si="154"/>
        <v>Ekki er til framreikningar fyrir þennan flokk í sviðsmynd með viðbótaraðgerðum, þ.a.l. eru er þetta sömu tölur og í sviðsmynd með núgildandi aðgerðum.</v>
      </c>
      <c r="G249" s="19" t="str">
        <f t="shared" si="151"/>
        <v>Þús. tonn CO₂-íg. | kt CO₂e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528">
        <f t="shared" si="152"/>
        <v>26.816713905848427</v>
      </c>
      <c r="AP249" s="561">
        <f t="shared" ref="AP249" si="159">SUM(AP250:AP252)</f>
        <v>26.784792630082052</v>
      </c>
      <c r="AQ249" s="561">
        <f t="shared" ref="AQ249:BU249" si="160">SUM(AQ250:AQ252)</f>
        <v>26.718704184141743</v>
      </c>
      <c r="AR249" s="561">
        <f t="shared" si="160"/>
        <v>26.652615738201426</v>
      </c>
      <c r="AS249" s="561">
        <f t="shared" si="160"/>
        <v>26.586527292261106</v>
      </c>
      <c r="AT249" s="561">
        <f t="shared" si="160"/>
        <v>26.52043884632079</v>
      </c>
      <c r="AU249" s="561">
        <f t="shared" si="160"/>
        <v>26.45435040038047</v>
      </c>
      <c r="AV249" s="561">
        <f t="shared" si="160"/>
        <v>26.388261954440161</v>
      </c>
      <c r="AW249" s="561">
        <f t="shared" si="160"/>
        <v>26.322173508499844</v>
      </c>
      <c r="AX249" s="561">
        <f t="shared" si="160"/>
        <v>26.256085062559517</v>
      </c>
      <c r="AY249" s="561">
        <f t="shared" si="160"/>
        <v>26.189996616619204</v>
      </c>
      <c r="AZ249" s="561">
        <f t="shared" si="160"/>
        <v>26.123908170678884</v>
      </c>
      <c r="BA249" s="561">
        <f t="shared" si="160"/>
        <v>26.057819724738568</v>
      </c>
      <c r="BB249" s="561">
        <f t="shared" si="160"/>
        <v>25.991731278798252</v>
      </c>
      <c r="BC249" s="561">
        <f t="shared" si="160"/>
        <v>25.925642832857932</v>
      </c>
      <c r="BD249" s="561">
        <f t="shared" si="160"/>
        <v>25.859554386917615</v>
      </c>
      <c r="BE249" s="561">
        <f t="shared" si="160"/>
        <v>25.793465940977303</v>
      </c>
      <c r="BF249" s="561">
        <f t="shared" si="160"/>
        <v>25.727377495036979</v>
      </c>
      <c r="BG249" s="561">
        <f t="shared" si="160"/>
        <v>25.661289049096673</v>
      </c>
      <c r="BH249" s="561">
        <f t="shared" si="160"/>
        <v>25.59520060315635</v>
      </c>
      <c r="BI249" s="561">
        <f t="shared" si="160"/>
        <v>25.52911215721603</v>
      </c>
      <c r="BJ249" s="561">
        <f t="shared" si="160"/>
        <v>25.46302371127571</v>
      </c>
      <c r="BK249" s="561">
        <f t="shared" si="160"/>
        <v>25.396935265335397</v>
      </c>
      <c r="BL249" s="561">
        <f t="shared" si="160"/>
        <v>25.330846819395081</v>
      </c>
      <c r="BM249" s="561">
        <f t="shared" si="160"/>
        <v>25.264758373454764</v>
      </c>
      <c r="BN249" s="561">
        <f t="shared" si="160"/>
        <v>25.198669927514452</v>
      </c>
      <c r="BO249" s="561">
        <f t="shared" si="160"/>
        <v>25.132581481574125</v>
      </c>
      <c r="BP249" s="561">
        <f t="shared" si="160"/>
        <v>25.066493035633815</v>
      </c>
      <c r="BQ249" s="561">
        <f t="shared" si="160"/>
        <v>25.000404589693495</v>
      </c>
      <c r="BR249" s="561">
        <f t="shared" si="160"/>
        <v>24.934316143753176</v>
      </c>
      <c r="BS249" s="561">
        <f t="shared" si="160"/>
        <v>24.868227697812863</v>
      </c>
      <c r="BT249" s="561">
        <f t="shared" si="160"/>
        <v>24.802139251872543</v>
      </c>
      <c r="BU249" s="561">
        <f t="shared" si="160"/>
        <v>24.736050805932226</v>
      </c>
    </row>
    <row r="250" spans="1:74" s="62" customFormat="1" x14ac:dyDescent="0.4">
      <c r="A250" s="9" t="s">
        <v>72</v>
      </c>
      <c r="B250" s="47" t="s">
        <v>48</v>
      </c>
      <c r="C250" s="874" t="s">
        <v>48</v>
      </c>
      <c r="D250" s="58" t="s">
        <v>122</v>
      </c>
      <c r="E250" s="99" t="s">
        <v>260</v>
      </c>
      <c r="F250" s="58" t="str">
        <f t="shared" si="154"/>
        <v>Ekki er til framreikningar fyrir þennan flokk í sviðsmynd með viðbótaraðgerðum, þ.a.l. eru er þetta sömu tölur og í sviðsmynd með núgildandi aðgerðum.</v>
      </c>
      <c r="G250" s="19" t="str">
        <f t="shared" si="151"/>
        <v>Þús. tonn CO₂-íg. | kt CO₂e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528">
        <f t="shared" si="152"/>
        <v>25.147056849906271</v>
      </c>
      <c r="AP250" s="562">
        <v>25.118860450697714</v>
      </c>
      <c r="AQ250" s="562">
        <v>25.056817496707936</v>
      </c>
      <c r="AR250" s="562">
        <v>24.994774542718154</v>
      </c>
      <c r="AS250" s="562">
        <v>24.932731588728366</v>
      </c>
      <c r="AT250" s="562">
        <v>24.870688634738585</v>
      </c>
      <c r="AU250" s="562">
        <v>24.808645680748796</v>
      </c>
      <c r="AV250" s="562">
        <v>24.746602726759019</v>
      </c>
      <c r="AW250" s="562">
        <v>24.684559772769234</v>
      </c>
      <c r="AX250" s="562">
        <v>24.622516818779445</v>
      </c>
      <c r="AY250" s="562">
        <v>24.560473864789664</v>
      </c>
      <c r="AZ250" s="562">
        <v>24.498430910799875</v>
      </c>
      <c r="BA250" s="562">
        <v>24.436387956810091</v>
      </c>
      <c r="BB250" s="562">
        <v>24.374345002820309</v>
      </c>
      <c r="BC250" s="562">
        <v>24.312302048830524</v>
      </c>
      <c r="BD250" s="562">
        <v>24.250259094840739</v>
      </c>
      <c r="BE250" s="562">
        <v>24.188216140850958</v>
      </c>
      <c r="BF250" s="562">
        <v>24.12617318686117</v>
      </c>
      <c r="BG250" s="562">
        <v>24.064130232871396</v>
      </c>
      <c r="BH250" s="562">
        <v>24.002087278881604</v>
      </c>
      <c r="BI250" s="562">
        <v>23.940044324891819</v>
      </c>
      <c r="BJ250" s="562">
        <v>23.878001370902034</v>
      </c>
      <c r="BK250" s="562">
        <v>23.815958416912252</v>
      </c>
      <c r="BL250" s="562">
        <v>23.753915462922468</v>
      </c>
      <c r="BM250" s="562">
        <v>23.691872508932683</v>
      </c>
      <c r="BN250" s="562">
        <v>23.629829554942905</v>
      </c>
      <c r="BO250" s="562">
        <v>23.567786600953113</v>
      </c>
      <c r="BP250" s="562">
        <v>23.505743646963335</v>
      </c>
      <c r="BQ250" s="562">
        <v>23.443700692973547</v>
      </c>
      <c r="BR250" s="562">
        <v>23.381657738983762</v>
      </c>
      <c r="BS250" s="562">
        <v>23.319614784993981</v>
      </c>
      <c r="BT250" s="562">
        <v>23.257571831004196</v>
      </c>
      <c r="BU250" s="562">
        <v>23.195528877014411</v>
      </c>
      <c r="BV250" s="32"/>
    </row>
    <row r="251" spans="1:74" s="62" customFormat="1" x14ac:dyDescent="0.4">
      <c r="A251" s="9" t="s">
        <v>73</v>
      </c>
      <c r="B251" s="47" t="s">
        <v>48</v>
      </c>
      <c r="C251" s="874" t="s">
        <v>48</v>
      </c>
      <c r="D251" s="58" t="s">
        <v>123</v>
      </c>
      <c r="E251" s="99" t="s">
        <v>261</v>
      </c>
      <c r="F251" s="58" t="str">
        <f t="shared" si="154"/>
        <v>Ekki er til framreikningar fyrir þennan flokk í sviðsmynd með viðbótaraðgerðum, þ.a.l. eru er þetta sömu tölur og í sviðsmynd með núgildandi aðgerðum.</v>
      </c>
      <c r="G251" s="19" t="str">
        <f t="shared" si="151"/>
        <v>Þús. tonn CO₂-íg. | kt CO₂e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528">
        <f t="shared" si="152"/>
        <v>1.1515976326855046</v>
      </c>
      <c r="AP251" s="566">
        <v>1.1491241716148894</v>
      </c>
      <c r="AQ251" s="566">
        <v>1.1463300951515569</v>
      </c>
      <c r="AR251" s="566">
        <v>1.1435360186882253</v>
      </c>
      <c r="AS251" s="566">
        <v>1.1407419422248932</v>
      </c>
      <c r="AT251" s="566">
        <v>1.1379478657615609</v>
      </c>
      <c r="AU251" s="566">
        <v>1.1351537892982289</v>
      </c>
      <c r="AV251" s="566">
        <v>1.1323597128348968</v>
      </c>
      <c r="AW251" s="566">
        <v>1.1295656363715652</v>
      </c>
      <c r="AX251" s="566">
        <v>1.1267715599082329</v>
      </c>
      <c r="AY251" s="566">
        <v>1.123977483444901</v>
      </c>
      <c r="AZ251" s="566">
        <v>1.1211834069815687</v>
      </c>
      <c r="BA251" s="566">
        <v>1.1183893305182366</v>
      </c>
      <c r="BB251" s="566">
        <v>1.1155952540549048</v>
      </c>
      <c r="BC251" s="566">
        <v>1.1128011775915725</v>
      </c>
      <c r="BD251" s="566">
        <v>1.1100071011282409</v>
      </c>
      <c r="BE251" s="566">
        <v>1.1072130246649088</v>
      </c>
      <c r="BF251" s="566">
        <v>1.1044189482015765</v>
      </c>
      <c r="BG251" s="566">
        <v>1.1016248717382444</v>
      </c>
      <c r="BH251" s="566">
        <v>1.0988307952749126</v>
      </c>
      <c r="BI251" s="566">
        <v>1.0960367188115807</v>
      </c>
      <c r="BJ251" s="566">
        <v>1.0932426423482484</v>
      </c>
      <c r="BK251" s="566">
        <v>1.0904485658849163</v>
      </c>
      <c r="BL251" s="566">
        <v>1.0876544894215843</v>
      </c>
      <c r="BM251" s="566">
        <v>1.0848604129582522</v>
      </c>
      <c r="BN251" s="566">
        <v>1.0820663364949203</v>
      </c>
      <c r="BO251" s="566">
        <v>1.0792722600315883</v>
      </c>
      <c r="BP251" s="566">
        <v>1.076478183568256</v>
      </c>
      <c r="BQ251" s="566">
        <v>1.0736841071049243</v>
      </c>
      <c r="BR251" s="566">
        <v>1.0708900306415918</v>
      </c>
      <c r="BS251" s="566">
        <v>1.06809595417826</v>
      </c>
      <c r="BT251" s="566">
        <v>1.0653018777149281</v>
      </c>
      <c r="BU251" s="566">
        <v>1.0625078012515961</v>
      </c>
      <c r="BV251" s="32"/>
    </row>
    <row r="252" spans="1:74" s="62" customFormat="1" x14ac:dyDescent="0.4">
      <c r="A252" s="9" t="s">
        <v>74</v>
      </c>
      <c r="B252" s="62" t="s">
        <v>48</v>
      </c>
      <c r="C252" s="874" t="s">
        <v>48</v>
      </c>
      <c r="D252" s="58" t="s">
        <v>124</v>
      </c>
      <c r="E252" s="99" t="s">
        <v>262</v>
      </c>
      <c r="F252" s="58" t="str">
        <f t="shared" si="154"/>
        <v>Ekki er til framreikningar fyrir þennan flokk í sviðsmynd með viðbótaraðgerðum, þ.a.l. eru er þetta sömu tölur og í sviðsmynd með núgildandi aðgerðum.</v>
      </c>
      <c r="G252" s="19" t="str">
        <f t="shared" si="151"/>
        <v>Þús. tonn CO₂-íg. | kt CO₂e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528">
        <f t="shared" si="152"/>
        <v>0.51805942325665066</v>
      </c>
      <c r="AP252" s="565">
        <v>0.51680800776944946</v>
      </c>
      <c r="AQ252" s="565">
        <v>0.5155565922822487</v>
      </c>
      <c r="AR252" s="565">
        <v>0.51430517679504772</v>
      </c>
      <c r="AS252" s="565">
        <v>0.51305376130784663</v>
      </c>
      <c r="AT252" s="565">
        <v>0.51180234582064565</v>
      </c>
      <c r="AU252" s="565">
        <v>0.51055093033344467</v>
      </c>
      <c r="AV252" s="565">
        <v>0.50929951484624381</v>
      </c>
      <c r="AW252" s="565">
        <v>0.50804809935904283</v>
      </c>
      <c r="AX252" s="565">
        <v>0.50679668387184174</v>
      </c>
      <c r="AY252" s="565">
        <v>0.50554526838464087</v>
      </c>
      <c r="AZ252" s="565">
        <v>0.50429385289743967</v>
      </c>
      <c r="BA252" s="565">
        <v>0.5030424374102388</v>
      </c>
      <c r="BB252" s="565">
        <v>0.50179102192303782</v>
      </c>
      <c r="BC252" s="565">
        <v>0.50053960643583684</v>
      </c>
      <c r="BD252" s="565">
        <v>0.49928819094863591</v>
      </c>
      <c r="BE252" s="565">
        <v>0.49803677546143466</v>
      </c>
      <c r="BF252" s="565">
        <v>0.49678535997423373</v>
      </c>
      <c r="BG252" s="565">
        <v>0.49553394448703286</v>
      </c>
      <c r="BH252" s="565">
        <v>0.49428252899983177</v>
      </c>
      <c r="BI252" s="565">
        <v>0.49303111351263074</v>
      </c>
      <c r="BJ252" s="565">
        <v>0.49177969802543003</v>
      </c>
      <c r="BK252" s="565">
        <v>0.490528282538229</v>
      </c>
      <c r="BL252" s="565">
        <v>0.48927686705102807</v>
      </c>
      <c r="BM252" s="565">
        <v>0.48802545156382693</v>
      </c>
      <c r="BN252" s="565">
        <v>0.48677403607662595</v>
      </c>
      <c r="BO252" s="565">
        <v>0.48552262058942508</v>
      </c>
      <c r="BP252" s="565">
        <v>0.48427120510222404</v>
      </c>
      <c r="BQ252" s="565">
        <v>0.48301978961502312</v>
      </c>
      <c r="BR252" s="565">
        <v>0.4817683741278222</v>
      </c>
      <c r="BS252" s="565">
        <v>0.48051695864062116</v>
      </c>
      <c r="BT252" s="565">
        <v>0.47926554315342024</v>
      </c>
      <c r="BU252" s="565">
        <v>0.47801412766621931</v>
      </c>
      <c r="BV252" s="32"/>
    </row>
    <row r="253" spans="1:74" s="32" customFormat="1" x14ac:dyDescent="0.4">
      <c r="A253" s="40" t="s">
        <v>75</v>
      </c>
      <c r="B253" s="47" t="s">
        <v>399</v>
      </c>
      <c r="C253" s="874" t="s">
        <v>48</v>
      </c>
      <c r="D253" s="18" t="s">
        <v>229</v>
      </c>
      <c r="E253" s="17" t="s">
        <v>276</v>
      </c>
      <c r="F253" s="18" t="str">
        <f t="shared" si="154"/>
        <v>Ekki er til framreikningar fyrir þennan flokk í sviðsmynd með viðbótaraðgerðum, þ.a.l. eru er þetta sömu tölur og í sviðsmynd með núgildandi aðgerðum.</v>
      </c>
      <c r="G253" s="19" t="str">
        <f t="shared" si="151"/>
        <v>Þús. tonn CO₂-íg. | kt CO₂e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528">
        <f t="shared" si="152"/>
        <v>197.67850295305041</v>
      </c>
      <c r="AP253" s="564">
        <v>198.59147831329477</v>
      </c>
      <c r="AQ253" s="564">
        <v>199.43292541739251</v>
      </c>
      <c r="AR253" s="564">
        <v>200.90863427951859</v>
      </c>
      <c r="AS253" s="564">
        <v>202.41077724920626</v>
      </c>
      <c r="AT253" s="564">
        <v>203.78079057610094</v>
      </c>
      <c r="AU253" s="564">
        <v>204.19015250567392</v>
      </c>
      <c r="AV253" s="564">
        <v>204.59967798160588</v>
      </c>
      <c r="AW253" s="564">
        <v>205.00936453591595</v>
      </c>
      <c r="AX253" s="564">
        <v>205.41920975606916</v>
      </c>
      <c r="AY253" s="564">
        <v>205.82921128332788</v>
      </c>
      <c r="AZ253" s="564">
        <v>206.23936681116419</v>
      </c>
      <c r="BA253" s="564">
        <v>206.66053922471204</v>
      </c>
      <c r="BB253" s="564">
        <v>207.07098481056016</v>
      </c>
      <c r="BC253" s="564">
        <v>207.48157785666521</v>
      </c>
      <c r="BD253" s="564">
        <v>207.89231624942514</v>
      </c>
      <c r="BE253" s="564">
        <v>208.30319792035692</v>
      </c>
      <c r="BF253" s="564">
        <v>208.71422084482157</v>
      </c>
      <c r="BG253" s="564">
        <v>209.12538304079393</v>
      </c>
      <c r="BH253" s="564">
        <v>209.53668256767475</v>
      </c>
      <c r="BI253" s="564">
        <v>209.94811752514457</v>
      </c>
      <c r="BJ253" s="564">
        <v>210.35927778028844</v>
      </c>
      <c r="BK253" s="564">
        <v>210.77043803543231</v>
      </c>
      <c r="BL253" s="564">
        <v>211.1815982905762</v>
      </c>
      <c r="BM253" s="564">
        <v>211.59275854572005</v>
      </c>
      <c r="BN253" s="564">
        <v>212.00391880086394</v>
      </c>
      <c r="BO253" s="564">
        <v>212.41507905600784</v>
      </c>
      <c r="BP253" s="564">
        <v>212.82623931115171</v>
      </c>
      <c r="BQ253" s="564">
        <v>213.23739956629561</v>
      </c>
      <c r="BR253" s="564">
        <v>213.64855982143948</v>
      </c>
      <c r="BS253" s="564">
        <v>214.05972007658337</v>
      </c>
      <c r="BT253" s="564">
        <v>214.47088033172727</v>
      </c>
      <c r="BU253" s="564">
        <v>214.88204058687111</v>
      </c>
    </row>
    <row r="254" spans="1:74" s="32" customFormat="1" x14ac:dyDescent="0.4">
      <c r="A254" s="40"/>
      <c r="B254" s="47" t="s">
        <v>400</v>
      </c>
      <c r="C254" s="874" t="s">
        <v>48</v>
      </c>
      <c r="D254" s="18" t="s">
        <v>24</v>
      </c>
      <c r="E254" s="17" t="s">
        <v>196</v>
      </c>
      <c r="F254" s="18" t="str">
        <f t="shared" si="154"/>
        <v>Ekki er til framreikningar fyrir þennan flokk í sviðsmynd með viðbótaraðgerðum, þ.a.l. eru er þetta sömu tölur og í sviðsmynd með núgildandi aðgerðum.</v>
      </c>
      <c r="G254" s="19" t="str">
        <f t="shared" si="151"/>
        <v>Þús. tonn CO₂-íg. | kt CO₂e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528">
        <f t="shared" si="152"/>
        <v>19.713058543720877</v>
      </c>
      <c r="AP254" s="561">
        <f t="shared" ref="AP254" si="161">AP255-SUM(AP234,AP241,AP245,AP249,AP253)</f>
        <v>19.878166114775354</v>
      </c>
      <c r="AQ254" s="561">
        <f t="shared" ref="AQ254:BU254" si="162">AQ255-SUM(AQ234,AQ241,AQ245,AQ249,AQ253)</f>
        <v>19.817589062743309</v>
      </c>
      <c r="AR254" s="561">
        <f t="shared" si="162"/>
        <v>19.788552361174311</v>
      </c>
      <c r="AS254" s="561">
        <f t="shared" si="162"/>
        <v>19.737642532329232</v>
      </c>
      <c r="AT254" s="561">
        <f t="shared" si="162"/>
        <v>19.707523425795216</v>
      </c>
      <c r="AU254" s="561">
        <f t="shared" si="162"/>
        <v>19.651109148310866</v>
      </c>
      <c r="AV254" s="561">
        <f t="shared" si="162"/>
        <v>19.610921188242628</v>
      </c>
      <c r="AW254" s="561">
        <f t="shared" si="162"/>
        <v>19.577745464919758</v>
      </c>
      <c r="AX254" s="561">
        <f t="shared" si="162"/>
        <v>19.566065939835084</v>
      </c>
      <c r="AY254" s="561">
        <f t="shared" si="162"/>
        <v>19.548482566755297</v>
      </c>
      <c r="AZ254" s="561">
        <f t="shared" si="162"/>
        <v>19.533004613819003</v>
      </c>
      <c r="BA254" s="561">
        <f t="shared" si="162"/>
        <v>19.506324964679152</v>
      </c>
      <c r="BB254" s="561">
        <f t="shared" si="162"/>
        <v>19.476336636763676</v>
      </c>
      <c r="BC254" s="561">
        <f t="shared" si="162"/>
        <v>19.423325245494198</v>
      </c>
      <c r="BD254" s="561">
        <f t="shared" si="162"/>
        <v>19.388469469383494</v>
      </c>
      <c r="BE254" s="561">
        <f t="shared" si="162"/>
        <v>19.344410750782231</v>
      </c>
      <c r="BF254" s="561">
        <f t="shared" si="162"/>
        <v>19.321768438611002</v>
      </c>
      <c r="BG254" s="561">
        <f t="shared" si="162"/>
        <v>19.279308745879689</v>
      </c>
      <c r="BH254" s="561">
        <f t="shared" si="162"/>
        <v>19.257681340217687</v>
      </c>
      <c r="BI254" s="561">
        <f t="shared" si="162"/>
        <v>19.21037438457563</v>
      </c>
      <c r="BJ254" s="561">
        <f t="shared" si="162"/>
        <v>19.182659093160623</v>
      </c>
      <c r="BK254" s="561">
        <f t="shared" si="162"/>
        <v>19.167648265780258</v>
      </c>
      <c r="BL254" s="561">
        <f t="shared" si="162"/>
        <v>19.161947093256572</v>
      </c>
      <c r="BM254" s="561">
        <f t="shared" si="162"/>
        <v>19.146937568498629</v>
      </c>
      <c r="BN254" s="561">
        <f t="shared" si="162"/>
        <v>19.135650596615278</v>
      </c>
      <c r="BO254" s="561">
        <f t="shared" si="162"/>
        <v>19.113587861754354</v>
      </c>
      <c r="BP254" s="561">
        <f t="shared" si="162"/>
        <v>19.082830311399903</v>
      </c>
      <c r="BQ254" s="561">
        <f t="shared" si="162"/>
        <v>19.029330158200992</v>
      </c>
      <c r="BR254" s="561">
        <f t="shared" si="162"/>
        <v>19.013259156035588</v>
      </c>
      <c r="BS254" s="561">
        <f t="shared" si="162"/>
        <v>18.97890136361093</v>
      </c>
      <c r="BT254" s="561">
        <f t="shared" si="162"/>
        <v>18.968011985966427</v>
      </c>
      <c r="BU254" s="561">
        <f t="shared" si="162"/>
        <v>18.937522745903266</v>
      </c>
    </row>
    <row r="255" spans="1:74" s="36" customFormat="1" x14ac:dyDescent="0.4">
      <c r="A255" s="40" t="s">
        <v>44</v>
      </c>
      <c r="B255" s="47" t="s">
        <v>338</v>
      </c>
      <c r="C255" s="874" t="s">
        <v>48</v>
      </c>
      <c r="D255" s="46" t="s">
        <v>140</v>
      </c>
      <c r="E255" s="23"/>
      <c r="F255" s="24"/>
      <c r="G255" s="25" t="str">
        <f t="shared" si="151"/>
        <v>Þús. tonn CO₂-íg. | kt CO₂e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528">
        <f t="shared" si="152"/>
        <v>692.38040246203309</v>
      </c>
      <c r="AP255" s="191">
        <v>690.03005451968113</v>
      </c>
      <c r="AQ255" s="191">
        <v>684.39084094427733</v>
      </c>
      <c r="AR255" s="191">
        <v>679.977774518253</v>
      </c>
      <c r="AS255" s="191">
        <v>675.5601764435429</v>
      </c>
      <c r="AT255" s="191">
        <v>671.13904996044062</v>
      </c>
      <c r="AU255" s="191">
        <v>665.82038686401393</v>
      </c>
      <c r="AV255" s="191">
        <v>660.65089187941453</v>
      </c>
      <c r="AW255" s="191">
        <v>658.30115982060272</v>
      </c>
      <c r="AX255" s="191">
        <v>656.6245026880398</v>
      </c>
      <c r="AY255" s="191">
        <v>654.94645372052605</v>
      </c>
      <c r="AZ255" s="191">
        <v>653.05685169408321</v>
      </c>
      <c r="BA255" s="191">
        <v>651.01798393000922</v>
      </c>
      <c r="BB255" s="191">
        <v>648.79849290071377</v>
      </c>
      <c r="BC255" s="191">
        <v>646.0536276611432</v>
      </c>
      <c r="BD255" s="191">
        <v>642.78467152764529</v>
      </c>
      <c r="BE255" s="191">
        <v>639.98224920032169</v>
      </c>
      <c r="BF255" s="191">
        <v>637.19355790137786</v>
      </c>
      <c r="BG255" s="191">
        <v>634.45881308636012</v>
      </c>
      <c r="BH255" s="191">
        <v>631.82909868962429</v>
      </c>
      <c r="BI255" s="191">
        <v>629.26900041579222</v>
      </c>
      <c r="BJ255" s="191">
        <v>627.00925076788917</v>
      </c>
      <c r="BK255" s="191">
        <v>625.36043425133062</v>
      </c>
      <c r="BL255" s="191">
        <v>623.71781045901162</v>
      </c>
      <c r="BM255" s="191">
        <v>621.88044009776252</v>
      </c>
      <c r="BN255" s="191">
        <v>619.9057852488138</v>
      </c>
      <c r="BO255" s="191">
        <v>617.78080133245157</v>
      </c>
      <c r="BP255" s="191">
        <v>615.18872503946363</v>
      </c>
      <c r="BQ255" s="191">
        <v>612.07620312580718</v>
      </c>
      <c r="BR255" s="191">
        <v>609.44455703672907</v>
      </c>
      <c r="BS255" s="191">
        <v>606.77734377384138</v>
      </c>
      <c r="BT255" s="191">
        <v>604.21326892507591</v>
      </c>
      <c r="BU255" s="191">
        <v>601.69397005311464</v>
      </c>
      <c r="BV255" s="32"/>
    </row>
    <row r="256" spans="1:74" s="36" customFormat="1" x14ac:dyDescent="0.55000000000000004">
      <c r="A256" s="47"/>
      <c r="B256" s="41"/>
      <c r="C256" s="883"/>
      <c r="D256" s="144"/>
      <c r="E256" s="67"/>
      <c r="F256" s="68"/>
      <c r="G256" s="103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1"/>
      <c r="AQ256" s="102"/>
    </row>
    <row r="257" spans="1:73" s="447" customFormat="1" ht="42.6" customHeight="1" x14ac:dyDescent="0.75">
      <c r="A257" s="440"/>
      <c r="B257" s="440"/>
      <c r="C257" s="891"/>
      <c r="D257" s="441" t="s">
        <v>206</v>
      </c>
      <c r="E257" s="442"/>
      <c r="F257" s="441"/>
      <c r="G257" s="443"/>
      <c r="H257" s="444"/>
      <c r="I257" s="445"/>
      <c r="J257" s="445"/>
      <c r="K257" s="445"/>
      <c r="L257" s="445"/>
      <c r="M257" s="445"/>
      <c r="N257" s="445"/>
      <c r="O257" s="445"/>
      <c r="P257" s="445"/>
      <c r="Q257" s="445"/>
      <c r="R257" s="445"/>
      <c r="S257" s="445"/>
      <c r="T257" s="446"/>
      <c r="U257" s="446"/>
      <c r="V257" s="446"/>
      <c r="W257" s="446"/>
      <c r="X257" s="446"/>
      <c r="Y257" s="446"/>
      <c r="Z257" s="446"/>
      <c r="AA257" s="446"/>
      <c r="AB257" s="446"/>
      <c r="AC257" s="446"/>
      <c r="AD257" s="446"/>
      <c r="AE257" s="446"/>
      <c r="AF257" s="446"/>
      <c r="AG257" s="446"/>
      <c r="AH257" s="446"/>
      <c r="AI257" s="446"/>
      <c r="AJ257" s="446"/>
      <c r="AK257" s="446"/>
      <c r="AL257" s="446"/>
      <c r="AM257" s="446"/>
      <c r="AN257" s="446"/>
      <c r="AO257" s="446"/>
    </row>
    <row r="258" spans="1:73" s="206" customFormat="1" ht="37.200000000000003" customHeight="1" x14ac:dyDescent="0.4">
      <c r="A258" s="204"/>
      <c r="B258" s="204"/>
      <c r="C258" s="892"/>
      <c r="D258" s="105"/>
      <c r="E258" s="205"/>
      <c r="F258" s="205"/>
      <c r="G258" s="106"/>
      <c r="H258" s="488"/>
      <c r="I258" s="489"/>
      <c r="J258" s="489"/>
      <c r="K258" s="489"/>
      <c r="L258" s="489"/>
      <c r="M258" s="489"/>
      <c r="N258" s="489"/>
      <c r="O258" s="489"/>
      <c r="P258" s="489"/>
      <c r="Q258" s="489"/>
      <c r="R258" s="489"/>
      <c r="S258" s="489"/>
      <c r="T258" s="489"/>
      <c r="U258" s="489"/>
      <c r="V258" s="489"/>
      <c r="W258" s="489"/>
      <c r="X258" s="489"/>
      <c r="Y258" s="489"/>
      <c r="Z258" s="489"/>
      <c r="AA258" s="489"/>
      <c r="AB258" s="489"/>
      <c r="AC258" s="489"/>
      <c r="AD258" s="489"/>
      <c r="AE258" s="489"/>
      <c r="AF258" s="489"/>
      <c r="AG258" s="489"/>
      <c r="AH258" s="489"/>
      <c r="AI258" s="489"/>
      <c r="AJ258" s="489"/>
      <c r="AK258" s="489"/>
      <c r="AL258" s="489"/>
      <c r="AM258" s="489"/>
      <c r="AN258" s="489"/>
      <c r="AO258" s="489"/>
      <c r="AP258" s="489"/>
      <c r="AQ258" s="489"/>
      <c r="AR258" s="489"/>
      <c r="AS258" s="489"/>
      <c r="AT258" s="489"/>
      <c r="AU258" s="489"/>
      <c r="AV258" s="489"/>
      <c r="AW258" s="489"/>
      <c r="AX258" s="489"/>
      <c r="AY258" s="489"/>
      <c r="AZ258" s="489"/>
      <c r="BA258" s="489"/>
      <c r="BB258" s="489"/>
      <c r="BC258" s="489"/>
      <c r="BD258" s="489"/>
      <c r="BE258" s="489"/>
      <c r="BF258" s="489"/>
      <c r="BG258" s="489"/>
      <c r="BH258" s="489"/>
      <c r="BI258" s="489"/>
      <c r="BJ258" s="489"/>
      <c r="BK258" s="489"/>
      <c r="BL258" s="489"/>
      <c r="BM258" s="489"/>
      <c r="BN258" s="489"/>
      <c r="BO258" s="489"/>
      <c r="BP258" s="489"/>
      <c r="BQ258" s="489"/>
      <c r="BR258" s="489"/>
      <c r="BS258" s="489"/>
      <c r="BT258" s="489"/>
      <c r="BU258" s="489"/>
    </row>
    <row r="259" spans="1:73" s="12" customFormat="1" ht="30.6" customHeight="1" x14ac:dyDescent="0.4">
      <c r="A259" s="107"/>
      <c r="B259" s="108" t="s">
        <v>48</v>
      </c>
      <c r="C259" s="874"/>
      <c r="D259" s="109" t="str">
        <f>$D$4</f>
        <v>Söguleg losun | Historical Emissions</v>
      </c>
      <c r="E259" s="109"/>
      <c r="F259" s="109"/>
      <c r="G259" s="109"/>
    </row>
    <row r="260" spans="1:73" s="110" customFormat="1" ht="16.350000000000001" customHeight="1" x14ac:dyDescent="0.35">
      <c r="A260" s="107" t="s">
        <v>80</v>
      </c>
      <c r="B260" s="108" t="s">
        <v>48</v>
      </c>
      <c r="C260" s="893" t="s">
        <v>48</v>
      </c>
      <c r="D260" s="18" t="s">
        <v>499</v>
      </c>
      <c r="E260" s="17" t="s">
        <v>213</v>
      </c>
      <c r="F260" s="18"/>
      <c r="G260" s="19" t="str">
        <f t="shared" ref="G260:G265" si="163">$G$5</f>
        <v>Þús. tonn CO₂-íg. | kt CO₂e</v>
      </c>
      <c r="H260" s="20">
        <v>-29.577321725207604</v>
      </c>
      <c r="I260" s="20">
        <v>-30.929192024518439</v>
      </c>
      <c r="J260" s="20">
        <v>-35.680017072928891</v>
      </c>
      <c r="K260" s="20">
        <v>-40.781480366077105</v>
      </c>
      <c r="L260" s="20">
        <v>-43.817763534130805</v>
      </c>
      <c r="M260" s="20">
        <v>-53.442691433681347</v>
      </c>
      <c r="N260" s="20">
        <v>-57.596627797205201</v>
      </c>
      <c r="O260" s="20">
        <v>-64.740126856367311</v>
      </c>
      <c r="P260" s="20">
        <v>-72.917966972189291</v>
      </c>
      <c r="Q260" s="20">
        <v>-79.075134075518164</v>
      </c>
      <c r="R260" s="20">
        <v>-89.938433326247463</v>
      </c>
      <c r="S260" s="20">
        <v>-95.450778710702849</v>
      </c>
      <c r="T260" s="20">
        <v>-104.15380769012003</v>
      </c>
      <c r="U260" s="20">
        <v>-114.69723099293303</v>
      </c>
      <c r="V260" s="20">
        <v>-121.00811885495146</v>
      </c>
      <c r="W260" s="20">
        <v>-140.28204095274921</v>
      </c>
      <c r="X260" s="20">
        <v>-146.81774655664805</v>
      </c>
      <c r="Y260" s="20">
        <v>-264.47854572721633</v>
      </c>
      <c r="Z260" s="20">
        <v>-268.08746225872557</v>
      </c>
      <c r="AA260" s="20">
        <v>-280.87754917577922</v>
      </c>
      <c r="AB260" s="20">
        <v>-303.68840042964337</v>
      </c>
      <c r="AC260" s="20">
        <v>-330.84581677793614</v>
      </c>
      <c r="AD260" s="20">
        <v>-342.21432682575522</v>
      </c>
      <c r="AE260" s="20">
        <v>-359.91628608211477</v>
      </c>
      <c r="AF260" s="20">
        <v>-383.52589373647049</v>
      </c>
      <c r="AG260" s="20">
        <v>-408.54263384940219</v>
      </c>
      <c r="AH260" s="20">
        <v>-432.62683889768022</v>
      </c>
      <c r="AI260" s="20">
        <v>-470.56708519521641</v>
      </c>
      <c r="AJ260" s="20">
        <v>-500.12980413754889</v>
      </c>
      <c r="AK260" s="20">
        <v>-501.28650208770966</v>
      </c>
      <c r="AL260" s="20">
        <v>-504.69423725886224</v>
      </c>
      <c r="AM260" s="20">
        <v>-505.29940535846055</v>
      </c>
      <c r="AN260" s="20">
        <v>-533.97896730846287</v>
      </c>
      <c r="AO260" s="20">
        <v>-553.69612674802886</v>
      </c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</row>
    <row r="261" spans="1:73" s="110" customFormat="1" ht="16.350000000000001" customHeight="1" x14ac:dyDescent="0.4">
      <c r="A261" s="107" t="s">
        <v>81</v>
      </c>
      <c r="B261" s="108" t="s">
        <v>48</v>
      </c>
      <c r="C261" s="893" t="s">
        <v>48</v>
      </c>
      <c r="D261" s="18" t="s">
        <v>126</v>
      </c>
      <c r="E261" s="17" t="s">
        <v>153</v>
      </c>
      <c r="F261" s="18"/>
      <c r="G261" s="19" t="str">
        <f t="shared" si="163"/>
        <v>Þús. tonn CO₂-íg. | kt CO₂e</v>
      </c>
      <c r="H261" s="18">
        <v>1529.9587883036927</v>
      </c>
      <c r="I261" s="18">
        <v>1532.0364959029498</v>
      </c>
      <c r="J261" s="18">
        <v>1533.8931027248</v>
      </c>
      <c r="K261" s="18">
        <v>1535.862630323679</v>
      </c>
      <c r="L261" s="18">
        <v>1537.8602273572462</v>
      </c>
      <c r="M261" s="18">
        <v>1539.9024869549719</v>
      </c>
      <c r="N261" s="18">
        <v>1542.0814463953527</v>
      </c>
      <c r="O261" s="18">
        <v>1544.0139851209326</v>
      </c>
      <c r="P261" s="18">
        <v>1546.335632273175</v>
      </c>
      <c r="Q261" s="18">
        <v>1548.3518212122872</v>
      </c>
      <c r="R261" s="18">
        <v>1550.8982736209352</v>
      </c>
      <c r="S261" s="18">
        <v>1553.1705173666962</v>
      </c>
      <c r="T261" s="18">
        <v>1555.6924104381271</v>
      </c>
      <c r="U261" s="18">
        <v>1558.1250971624449</v>
      </c>
      <c r="V261" s="18">
        <v>1560.9161887563371</v>
      </c>
      <c r="W261" s="18">
        <v>1563.4399030920138</v>
      </c>
      <c r="X261" s="18">
        <v>1566.2413539907488</v>
      </c>
      <c r="Y261" s="18">
        <v>1569.1355796042599</v>
      </c>
      <c r="Z261" s="18">
        <v>1572.1538957975692</v>
      </c>
      <c r="AA261" s="18">
        <v>1640.9728213647359</v>
      </c>
      <c r="AB261" s="18">
        <v>1658.6283984555371</v>
      </c>
      <c r="AC261" s="18">
        <v>1676.2742755908178</v>
      </c>
      <c r="AD261" s="18">
        <v>1693.9105980506627</v>
      </c>
      <c r="AE261" s="18">
        <v>1711.5375078755421</v>
      </c>
      <c r="AF261" s="18">
        <v>1729.1551439619402</v>
      </c>
      <c r="AG261" s="18">
        <v>1746.6562663834591</v>
      </c>
      <c r="AH261" s="18">
        <v>1764.3644921751113</v>
      </c>
      <c r="AI261" s="18">
        <v>1781.9565204297353</v>
      </c>
      <c r="AJ261" s="18">
        <v>1799.5383180401809</v>
      </c>
      <c r="AK261" s="18">
        <v>1817.1122266206387</v>
      </c>
      <c r="AL261" s="18">
        <v>1834.7227834359535</v>
      </c>
      <c r="AM261" s="18">
        <v>1852.234644758727</v>
      </c>
      <c r="AN261" s="18">
        <v>1869.7833905322866</v>
      </c>
      <c r="AO261" s="18">
        <v>1887.3239808308297</v>
      </c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</row>
    <row r="262" spans="1:73" s="110" customFormat="1" ht="16.350000000000001" customHeight="1" x14ac:dyDescent="0.4">
      <c r="A262" s="107" t="s">
        <v>82</v>
      </c>
      <c r="B262" s="108" t="s">
        <v>48</v>
      </c>
      <c r="C262" s="893" t="s">
        <v>48</v>
      </c>
      <c r="D262" s="18" t="s">
        <v>29</v>
      </c>
      <c r="E262" s="17" t="s">
        <v>154</v>
      </c>
      <c r="F262" s="18"/>
      <c r="G262" s="19" t="str">
        <f t="shared" si="163"/>
        <v>Þús. tonn CO₂-íg. | kt CO₂e</v>
      </c>
      <c r="H262" s="18">
        <v>5808.567299901365</v>
      </c>
      <c r="I262" s="18">
        <v>5798.108276693024</v>
      </c>
      <c r="J262" s="18">
        <v>5784.9462193150048</v>
      </c>
      <c r="K262" s="18">
        <v>5795.0389380795477</v>
      </c>
      <c r="L262" s="18">
        <v>5785.1261647887832</v>
      </c>
      <c r="M262" s="18">
        <v>5773.046446214571</v>
      </c>
      <c r="N262" s="18">
        <v>5762.3389557358332</v>
      </c>
      <c r="O262" s="18">
        <v>5760.3584580144707</v>
      </c>
      <c r="P262" s="18">
        <v>5762.2125982412854</v>
      </c>
      <c r="Q262" s="18">
        <v>5770.9889745348746</v>
      </c>
      <c r="R262" s="18">
        <v>5787.6671000300412</v>
      </c>
      <c r="S262" s="18">
        <v>5797.2680714154385</v>
      </c>
      <c r="T262" s="18">
        <v>5815.97962721984</v>
      </c>
      <c r="U262" s="18">
        <v>5815.5657750504479</v>
      </c>
      <c r="V262" s="18">
        <v>5817.1279396877444</v>
      </c>
      <c r="W262" s="18">
        <v>5832.1892994846785</v>
      </c>
      <c r="X262" s="18">
        <v>5883.5428268033929</v>
      </c>
      <c r="Y262" s="18">
        <v>5902.7314730349181</v>
      </c>
      <c r="Z262" s="18">
        <v>5944.753237075548</v>
      </c>
      <c r="AA262" s="18">
        <v>5943.7986166678711</v>
      </c>
      <c r="AB262" s="18">
        <v>5939.5778722804571</v>
      </c>
      <c r="AC262" s="18">
        <v>5935.2455513866707</v>
      </c>
      <c r="AD262" s="18">
        <v>5935.3138386721866</v>
      </c>
      <c r="AE262" s="18">
        <v>5937.8776668750379</v>
      </c>
      <c r="AF262" s="18">
        <v>5938.9102064353428</v>
      </c>
      <c r="AG262" s="18">
        <v>5939.2209913773531</v>
      </c>
      <c r="AH262" s="18">
        <v>5931.4268958443545</v>
      </c>
      <c r="AI262" s="18">
        <v>5926.2445172727867</v>
      </c>
      <c r="AJ262" s="18">
        <v>5928.0153573816788</v>
      </c>
      <c r="AK262" s="18">
        <v>5926.7809703483372</v>
      </c>
      <c r="AL262" s="18">
        <v>5922.641318170864</v>
      </c>
      <c r="AM262" s="18">
        <v>5912.242419838768</v>
      </c>
      <c r="AN262" s="18">
        <v>5909.8714474822928</v>
      </c>
      <c r="AO262" s="18">
        <v>5918.4558807029171</v>
      </c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</row>
    <row r="263" spans="1:73" s="110" customFormat="1" ht="16.350000000000001" customHeight="1" x14ac:dyDescent="0.4">
      <c r="A263" s="107" t="s">
        <v>83</v>
      </c>
      <c r="B263" s="108" t="s">
        <v>48</v>
      </c>
      <c r="C263" s="893" t="s">
        <v>48</v>
      </c>
      <c r="D263" s="18" t="s">
        <v>30</v>
      </c>
      <c r="E263" s="17" t="s">
        <v>155</v>
      </c>
      <c r="F263" s="18"/>
      <c r="G263" s="19" t="str">
        <f t="shared" si="163"/>
        <v>Þús. tonn CO₂-íg. | kt CO₂e</v>
      </c>
      <c r="H263" s="18">
        <v>807.03925391487917</v>
      </c>
      <c r="I263" s="18">
        <v>818.51330787629354</v>
      </c>
      <c r="J263" s="18">
        <v>817.97209358076339</v>
      </c>
      <c r="K263" s="18">
        <v>815.10366450388108</v>
      </c>
      <c r="L263" s="18">
        <v>814.66247479859339</v>
      </c>
      <c r="M263" s="18">
        <v>813.7586198792319</v>
      </c>
      <c r="N263" s="18">
        <v>816.69011766136418</v>
      </c>
      <c r="O263" s="18">
        <v>814.65335625727846</v>
      </c>
      <c r="P263" s="18">
        <v>811.49899148770078</v>
      </c>
      <c r="Q263" s="18">
        <v>807.53413094095072</v>
      </c>
      <c r="R263" s="18">
        <v>801.84761008269152</v>
      </c>
      <c r="S263" s="18">
        <v>798.60670819824509</v>
      </c>
      <c r="T263" s="18">
        <v>793.5386528378034</v>
      </c>
      <c r="U263" s="18">
        <v>790.77160727796127</v>
      </c>
      <c r="V263" s="18">
        <v>787.67936555363326</v>
      </c>
      <c r="W263" s="18">
        <v>782.70664649597597</v>
      </c>
      <c r="X263" s="18">
        <v>775.93809219452351</v>
      </c>
      <c r="Y263" s="18">
        <v>765.72225939974362</v>
      </c>
      <c r="Z263" s="18">
        <v>757.51799575550922</v>
      </c>
      <c r="AA263" s="18">
        <v>754.53633997660654</v>
      </c>
      <c r="AB263" s="18">
        <v>751.19282232337741</v>
      </c>
      <c r="AC263" s="18">
        <v>742.24847149198297</v>
      </c>
      <c r="AD263" s="18">
        <v>738.81332508302125</v>
      </c>
      <c r="AE263" s="18">
        <v>735.42138600739008</v>
      </c>
      <c r="AF263" s="18">
        <v>732.21470966724371</v>
      </c>
      <c r="AG263" s="18">
        <v>728.89287556941395</v>
      </c>
      <c r="AH263" s="18">
        <v>723.96705145620217</v>
      </c>
      <c r="AI263" s="18">
        <v>720.62625629255945</v>
      </c>
      <c r="AJ263" s="18">
        <v>717.08822889343503</v>
      </c>
      <c r="AK263" s="18">
        <v>714.10107761780637</v>
      </c>
      <c r="AL263" s="18">
        <v>711.66980929977797</v>
      </c>
      <c r="AM263" s="18">
        <v>708.64001908521459</v>
      </c>
      <c r="AN263" s="18">
        <v>705.51517967625205</v>
      </c>
      <c r="AO263" s="18">
        <v>702.08172893395476</v>
      </c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</row>
    <row r="264" spans="1:73" s="110" customFormat="1" ht="16.350000000000001" customHeight="1" x14ac:dyDescent="0.4">
      <c r="A264" s="107" t="s">
        <v>98</v>
      </c>
      <c r="B264" s="108" t="s">
        <v>48</v>
      </c>
      <c r="C264" s="893" t="s">
        <v>48</v>
      </c>
      <c r="D264" s="18" t="s">
        <v>24</v>
      </c>
      <c r="E264" s="17" t="s">
        <v>196</v>
      </c>
      <c r="F264" s="18"/>
      <c r="G264" s="19" t="str">
        <f t="shared" si="163"/>
        <v>Þús. tonn CO₂-íg. | kt CO₂e</v>
      </c>
      <c r="H264" s="18">
        <f t="shared" ref="H264:AO264" si="164">H$265-SUM(H$260:H$263)</f>
        <v>26.277487604573253</v>
      </c>
      <c r="I264" s="18">
        <f t="shared" si="164"/>
        <v>28.502458577736434</v>
      </c>
      <c r="J264" s="18">
        <f t="shared" si="164"/>
        <v>30.727429550899615</v>
      </c>
      <c r="K264" s="18">
        <f t="shared" si="164"/>
        <v>32.952400524063705</v>
      </c>
      <c r="L264" s="18">
        <f t="shared" si="164"/>
        <v>35.177371497226886</v>
      </c>
      <c r="M264" s="18">
        <f t="shared" si="164"/>
        <v>37.402342470390977</v>
      </c>
      <c r="N264" s="18">
        <f t="shared" si="164"/>
        <v>39.627832241408214</v>
      </c>
      <c r="O264" s="18">
        <f t="shared" si="164"/>
        <v>41.844994445312295</v>
      </c>
      <c r="P264" s="18">
        <f t="shared" si="164"/>
        <v>44.080667236953559</v>
      </c>
      <c r="Q264" s="18">
        <f t="shared" si="164"/>
        <v>46.302661382014776</v>
      </c>
      <c r="R264" s="18">
        <f t="shared" si="164"/>
        <v>44.534390154566609</v>
      </c>
      <c r="S264" s="18">
        <f t="shared" si="164"/>
        <v>46.388820851148012</v>
      </c>
      <c r="T264" s="18">
        <f t="shared" si="164"/>
        <v>48.240691708980194</v>
      </c>
      <c r="U264" s="18">
        <f t="shared" si="164"/>
        <v>50.097618726978908</v>
      </c>
      <c r="V264" s="18">
        <f t="shared" si="164"/>
        <v>51.819392617695485</v>
      </c>
      <c r="W264" s="18">
        <f t="shared" si="164"/>
        <v>53.672918831046445</v>
      </c>
      <c r="X264" s="18">
        <f t="shared" si="164"/>
        <v>56.265616460788806</v>
      </c>
      <c r="Y264" s="18">
        <f t="shared" si="164"/>
        <v>57.341054642999552</v>
      </c>
      <c r="Z264" s="18">
        <f t="shared" si="164"/>
        <v>59.329407971697947</v>
      </c>
      <c r="AA264" s="18">
        <f t="shared" si="164"/>
        <v>58.939164801193328</v>
      </c>
      <c r="AB264" s="18">
        <f t="shared" si="164"/>
        <v>42.473632670051302</v>
      </c>
      <c r="AC264" s="18">
        <f t="shared" si="164"/>
        <v>40.560838411172881</v>
      </c>
      <c r="AD264" s="18">
        <f t="shared" si="164"/>
        <v>38.715807594459875</v>
      </c>
      <c r="AE264" s="18">
        <f t="shared" si="164"/>
        <v>36.856630708463854</v>
      </c>
      <c r="AF264" s="18">
        <f t="shared" si="164"/>
        <v>34.92747633252111</v>
      </c>
      <c r="AG264" s="18">
        <f t="shared" si="164"/>
        <v>33.169603181596358</v>
      </c>
      <c r="AH264" s="18">
        <f t="shared" si="164"/>
        <v>31.247066266931142</v>
      </c>
      <c r="AI264" s="18">
        <f t="shared" si="164"/>
        <v>29.321348666985614</v>
      </c>
      <c r="AJ264" s="18">
        <f t="shared" si="164"/>
        <v>27.547276828450777</v>
      </c>
      <c r="AK264" s="18">
        <f t="shared" si="164"/>
        <v>25.7331075985403</v>
      </c>
      <c r="AL264" s="18">
        <f t="shared" si="164"/>
        <v>35.585424011811483</v>
      </c>
      <c r="AM264" s="18">
        <f t="shared" si="164"/>
        <v>35.567014608194768</v>
      </c>
      <c r="AN264" s="18">
        <f t="shared" si="164"/>
        <v>34.508037343625801</v>
      </c>
      <c r="AO264" s="18">
        <f t="shared" si="164"/>
        <v>30.845585397018112</v>
      </c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</row>
    <row r="265" spans="1:73" s="110" customFormat="1" x14ac:dyDescent="0.4">
      <c r="A265" s="107" t="s">
        <v>45</v>
      </c>
      <c r="B265" s="108" t="s">
        <v>48</v>
      </c>
      <c r="C265" s="893" t="s">
        <v>48</v>
      </c>
      <c r="D265" s="46" t="s">
        <v>140</v>
      </c>
      <c r="E265" s="17"/>
      <c r="F265" s="24"/>
      <c r="G265" s="25" t="str">
        <f t="shared" si="163"/>
        <v>Þús. tonn CO₂-íg. | kt CO₂e</v>
      </c>
      <c r="H265" s="24">
        <v>8142.2655079993019</v>
      </c>
      <c r="I265" s="24">
        <v>8146.2313470254858</v>
      </c>
      <c r="J265" s="24">
        <v>8131.8588280985387</v>
      </c>
      <c r="K265" s="24">
        <v>8138.1761530650947</v>
      </c>
      <c r="L265" s="24">
        <v>8129.0084749077187</v>
      </c>
      <c r="M265" s="24">
        <v>8110.6672040854837</v>
      </c>
      <c r="N265" s="24">
        <v>8103.1417242367525</v>
      </c>
      <c r="O265" s="24">
        <v>8096.1306669816267</v>
      </c>
      <c r="P265" s="24">
        <v>8091.2099222669249</v>
      </c>
      <c r="Q265" s="24">
        <v>8094.1024539946084</v>
      </c>
      <c r="R265" s="24">
        <v>8095.0089405619865</v>
      </c>
      <c r="S265" s="24">
        <v>8099.9833391208258</v>
      </c>
      <c r="T265" s="24">
        <v>8109.2975745146305</v>
      </c>
      <c r="U265" s="24">
        <v>8099.8628672248997</v>
      </c>
      <c r="V265" s="24">
        <v>8096.5347677604586</v>
      </c>
      <c r="W265" s="24">
        <v>8091.7267269509657</v>
      </c>
      <c r="X265" s="24">
        <v>8135.1701428928063</v>
      </c>
      <c r="Y265" s="24">
        <v>8030.451820954705</v>
      </c>
      <c r="Z265" s="24">
        <v>8065.6670743415989</v>
      </c>
      <c r="AA265" s="24">
        <v>8117.3693936346281</v>
      </c>
      <c r="AB265" s="24">
        <v>8088.1843252997787</v>
      </c>
      <c r="AC265" s="24">
        <v>8063.4833201027086</v>
      </c>
      <c r="AD265" s="24">
        <v>8064.5392425745749</v>
      </c>
      <c r="AE265" s="24">
        <v>8061.7769053843185</v>
      </c>
      <c r="AF265" s="24">
        <v>8051.6816426605765</v>
      </c>
      <c r="AG265" s="24">
        <v>8039.3971026624204</v>
      </c>
      <c r="AH265" s="24">
        <v>8018.3786668449193</v>
      </c>
      <c r="AI265" s="24">
        <v>7987.5815574668504</v>
      </c>
      <c r="AJ265" s="24">
        <v>7972.0593770061969</v>
      </c>
      <c r="AK265" s="24">
        <v>7982.4408800976125</v>
      </c>
      <c r="AL265" s="24">
        <v>7999.9250976595449</v>
      </c>
      <c r="AM265" s="24">
        <v>8003.3846929324436</v>
      </c>
      <c r="AN265" s="24">
        <v>7985.6990877259941</v>
      </c>
      <c r="AO265" s="24">
        <v>7985.0110491166906</v>
      </c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</row>
    <row r="266" spans="1:73" s="12" customFormat="1" x14ac:dyDescent="0.4">
      <c r="A266" s="107"/>
      <c r="B266" s="111"/>
      <c r="C266" s="893" t="s">
        <v>48</v>
      </c>
    </row>
    <row r="267" spans="1:73" s="12" customFormat="1" ht="35.4" customHeight="1" x14ac:dyDescent="0.4">
      <c r="A267" s="107"/>
      <c r="B267" s="108" t="s">
        <v>48</v>
      </c>
      <c r="C267" s="893" t="s">
        <v>48</v>
      </c>
      <c r="D267" s="1204" t="str">
        <f>$D$12</f>
        <v>Framreiknuð losun: Sviðsmynd með núgildandi aðgerðum
Emission Projections: With Existing Measures (WEM) Scenario</v>
      </c>
      <c r="E267" s="1204"/>
      <c r="F267" s="109"/>
      <c r="G267" s="109"/>
    </row>
    <row r="268" spans="1:73" s="110" customFormat="1" ht="16.350000000000001" customHeight="1" x14ac:dyDescent="0.35">
      <c r="A268" s="107" t="s">
        <v>80</v>
      </c>
      <c r="B268" s="572" t="str">
        <f t="shared" ref="B268:B273" si="165">A268&amp;" WEM"</f>
        <v>4.A Forest Landkt CO2-eq WEM</v>
      </c>
      <c r="C268" s="893" t="s">
        <v>48</v>
      </c>
      <c r="D268" s="18" t="s">
        <v>499</v>
      </c>
      <c r="E268" s="17" t="s">
        <v>213</v>
      </c>
      <c r="F268" s="18"/>
      <c r="G268" s="19" t="str">
        <f t="shared" ref="G268:G273" si="166">$G$5</f>
        <v>Þús. tonn CO₂-íg. | kt CO₂e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528">
        <f t="shared" ref="AO268:AO273" si="167">AO260</f>
        <v>-553.69612674802886</v>
      </c>
      <c r="AP268" s="20">
        <v>-548.98804168208767</v>
      </c>
      <c r="AQ268" s="20">
        <v>-563.86874949911191</v>
      </c>
      <c r="AR268" s="20">
        <v>-582.05188080455719</v>
      </c>
      <c r="AS268" s="20">
        <v>-602.08454630966605</v>
      </c>
      <c r="AT268" s="20">
        <v>-625.17238211862377</v>
      </c>
      <c r="AU268" s="20">
        <v>-651.37901684439203</v>
      </c>
      <c r="AV268" s="20">
        <v>-677.01960892627744</v>
      </c>
      <c r="AW268" s="20">
        <v>-707.2088143571566</v>
      </c>
      <c r="AX268" s="20">
        <v>-739.40279433922387</v>
      </c>
      <c r="AY268" s="20">
        <v>-776.34808185846487</v>
      </c>
      <c r="AZ268" s="20">
        <v>-815.3837994147234</v>
      </c>
      <c r="BA268" s="20">
        <v>-853.11427896222949</v>
      </c>
      <c r="BB268" s="20">
        <v>-897.55846825001834</v>
      </c>
      <c r="BC268" s="20">
        <v>-943.27226102375448</v>
      </c>
      <c r="BD268" s="20">
        <v>-990.47937781359042</v>
      </c>
      <c r="BE268" s="20">
        <v>-1041.8517947895573</v>
      </c>
      <c r="BF268" s="20">
        <v>-1093.0216366569603</v>
      </c>
      <c r="BG268" s="20">
        <v>-1149.8708226271704</v>
      </c>
      <c r="BH268" s="20">
        <v>-1207.6023359050159</v>
      </c>
      <c r="BI268" s="20">
        <v>-1270.2965527372173</v>
      </c>
      <c r="BJ268" s="20">
        <v>-1340.0128495860249</v>
      </c>
      <c r="BK268" s="20">
        <v>-1406.4827706837609</v>
      </c>
      <c r="BL268" s="20">
        <v>-1483.6677201425821</v>
      </c>
      <c r="BM268" s="20">
        <v>-1562.6731418497966</v>
      </c>
      <c r="BN268" s="20">
        <v>-1642.3378336028813</v>
      </c>
      <c r="BO268" s="20">
        <v>-1725.8067612564068</v>
      </c>
      <c r="BP268" s="20">
        <v>-1810.331326276882</v>
      </c>
      <c r="BQ268" s="20">
        <v>-1900.6964094235043</v>
      </c>
      <c r="BR268" s="20">
        <v>-1986.4179372012429</v>
      </c>
      <c r="BS268" s="20">
        <v>-2074.8129906425515</v>
      </c>
      <c r="BT268" s="20">
        <v>-2167.669271317282</v>
      </c>
      <c r="BU268" s="20">
        <v>-2257.1864190459032</v>
      </c>
    </row>
    <row r="269" spans="1:73" s="110" customFormat="1" ht="16.350000000000001" customHeight="1" x14ac:dyDescent="0.35">
      <c r="A269" s="107" t="s">
        <v>81</v>
      </c>
      <c r="B269" s="572" t="str">
        <f t="shared" si="165"/>
        <v>4.B Croplandkt CO2-eq WEM</v>
      </c>
      <c r="C269" s="893" t="s">
        <v>48</v>
      </c>
      <c r="D269" s="18" t="s">
        <v>126</v>
      </c>
      <c r="E269" s="17" t="s">
        <v>153</v>
      </c>
      <c r="F269" s="18"/>
      <c r="G269" s="19" t="str">
        <f t="shared" si="166"/>
        <v>Þús. tonn CO₂-íg. | kt CO₂e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528">
        <f t="shared" si="167"/>
        <v>1887.3239808308297</v>
      </c>
      <c r="AP269" s="20">
        <v>1904.8811133888016</v>
      </c>
      <c r="AQ269" s="20">
        <v>1922.4382459469305</v>
      </c>
      <c r="AR269" s="20">
        <v>1939.9953785050595</v>
      </c>
      <c r="AS269" s="20">
        <v>1957.5525110631884</v>
      </c>
      <c r="AT269" s="20">
        <v>1975.1096436213172</v>
      </c>
      <c r="AU269" s="20">
        <v>1991.8601497948134</v>
      </c>
      <c r="AV269" s="20">
        <v>2008.6106559683099</v>
      </c>
      <c r="AW269" s="20">
        <v>2025.3611621418061</v>
      </c>
      <c r="AX269" s="20">
        <v>2042.1116683153025</v>
      </c>
      <c r="AY269" s="20">
        <v>2058.8621744887987</v>
      </c>
      <c r="AZ269" s="20">
        <v>2075.612680662296</v>
      </c>
      <c r="BA269" s="20">
        <v>2092.363186835792</v>
      </c>
      <c r="BB269" s="20">
        <v>2109.113693009288</v>
      </c>
      <c r="BC269" s="20">
        <v>2125.8641991827849</v>
      </c>
      <c r="BD269" s="20">
        <v>2142.6147053562809</v>
      </c>
      <c r="BE269" s="20">
        <v>2159.3652115297773</v>
      </c>
      <c r="BF269" s="20">
        <v>2176.1157177032737</v>
      </c>
      <c r="BG269" s="20">
        <v>2192.8662238767706</v>
      </c>
      <c r="BH269" s="20">
        <v>2209.6167300502671</v>
      </c>
      <c r="BI269" s="20">
        <v>2226.3672362237635</v>
      </c>
      <c r="BJ269" s="20">
        <v>2243.1177423972599</v>
      </c>
      <c r="BK269" s="20">
        <v>2259.8682485707564</v>
      </c>
      <c r="BL269" s="20">
        <v>2276.6187547442523</v>
      </c>
      <c r="BM269" s="20">
        <v>2293.3692609177488</v>
      </c>
      <c r="BN269" s="20">
        <v>2310.1197670912452</v>
      </c>
      <c r="BO269" s="20">
        <v>2326.8702732647421</v>
      </c>
      <c r="BP269" s="20">
        <v>2343.6207794382385</v>
      </c>
      <c r="BQ269" s="20">
        <v>2360.3712856117349</v>
      </c>
      <c r="BR269" s="20">
        <v>2377.1217917852318</v>
      </c>
      <c r="BS269" s="20">
        <v>2393.8722979587278</v>
      </c>
      <c r="BT269" s="20">
        <v>2410.6228041322242</v>
      </c>
      <c r="BU269" s="20">
        <v>2427.3733103057207</v>
      </c>
    </row>
    <row r="270" spans="1:73" s="110" customFormat="1" ht="16.350000000000001" customHeight="1" x14ac:dyDescent="0.35">
      <c r="A270" s="107" t="s">
        <v>82</v>
      </c>
      <c r="B270" s="572" t="str">
        <f t="shared" si="165"/>
        <v>4.C Grasslandkt CO2-eq WEM</v>
      </c>
      <c r="C270" s="893" t="s">
        <v>48</v>
      </c>
      <c r="D270" s="18" t="s">
        <v>29</v>
      </c>
      <c r="E270" s="17" t="s">
        <v>154</v>
      </c>
      <c r="F270" s="18"/>
      <c r="G270" s="19" t="str">
        <f t="shared" si="166"/>
        <v>Þús. tonn CO₂-íg. | kt CO₂e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528">
        <f t="shared" si="167"/>
        <v>5918.4558807029171</v>
      </c>
      <c r="AP270" s="20">
        <v>5912.3284131231048</v>
      </c>
      <c r="AQ270" s="20">
        <v>5888.2332403040964</v>
      </c>
      <c r="AR270" s="20">
        <v>5863.4762218226133</v>
      </c>
      <c r="AS270" s="20">
        <v>5840.412091049905</v>
      </c>
      <c r="AT270" s="20">
        <v>5817.7093786903733</v>
      </c>
      <c r="AU270" s="20">
        <v>5794.7318142532959</v>
      </c>
      <c r="AV270" s="20">
        <v>5773.9472010384816</v>
      </c>
      <c r="AW270" s="20">
        <v>5753.0519454942414</v>
      </c>
      <c r="AX270" s="20">
        <v>5732.9706679689552</v>
      </c>
      <c r="AY270" s="20">
        <v>5716.5229917140368</v>
      </c>
      <c r="AZ270" s="20">
        <v>5705.7447898867986</v>
      </c>
      <c r="BA270" s="20">
        <v>5700.9746669331016</v>
      </c>
      <c r="BB270" s="20">
        <v>5696.215560302142</v>
      </c>
      <c r="BC270" s="20">
        <v>5723.8388568872051</v>
      </c>
      <c r="BD270" s="20">
        <v>5718.1803134978773</v>
      </c>
      <c r="BE270" s="20">
        <v>5712.5896458624084</v>
      </c>
      <c r="BF270" s="20">
        <v>5707.8741386826368</v>
      </c>
      <c r="BG270" s="20">
        <v>5695.77399247838</v>
      </c>
      <c r="BH270" s="20">
        <v>5682.0996197473969</v>
      </c>
      <c r="BI270" s="20">
        <v>5666.5038749148471</v>
      </c>
      <c r="BJ270" s="20">
        <v>5651.8336592087608</v>
      </c>
      <c r="BK270" s="20">
        <v>5638.1641355026768</v>
      </c>
      <c r="BL270" s="20">
        <v>5624.2275097965921</v>
      </c>
      <c r="BM270" s="20">
        <v>5609.8889770905053</v>
      </c>
      <c r="BN270" s="20">
        <v>5596.2123473844204</v>
      </c>
      <c r="BO270" s="20">
        <v>5581.0388596783341</v>
      </c>
      <c r="BP270" s="20">
        <v>5560.4259170722507</v>
      </c>
      <c r="BQ270" s="20">
        <v>5540.3917372661654</v>
      </c>
      <c r="BR270" s="20">
        <v>5522.1108166600798</v>
      </c>
      <c r="BS270" s="20">
        <v>5502.1854840539927</v>
      </c>
      <c r="BT270" s="20">
        <v>5485.5431234479092</v>
      </c>
      <c r="BU270" s="20">
        <v>5470.8898576418233</v>
      </c>
    </row>
    <row r="271" spans="1:73" s="110" customFormat="1" ht="16.350000000000001" customHeight="1" x14ac:dyDescent="0.35">
      <c r="A271" s="107" t="s">
        <v>83</v>
      </c>
      <c r="B271" s="572" t="str">
        <f t="shared" si="165"/>
        <v>4.D Wetlandskt CO2-eq WEM</v>
      </c>
      <c r="C271" s="893" t="s">
        <v>48</v>
      </c>
      <c r="D271" s="18" t="s">
        <v>30</v>
      </c>
      <c r="E271" s="17" t="s">
        <v>155</v>
      </c>
      <c r="F271" s="18"/>
      <c r="G271" s="19" t="str">
        <f t="shared" si="166"/>
        <v>Þús. tonn CO₂-íg. | kt CO₂e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528">
        <f t="shared" si="167"/>
        <v>702.08172893395476</v>
      </c>
      <c r="AP271" s="20">
        <v>698.67710451569837</v>
      </c>
      <c r="AQ271" s="20">
        <v>697.44293344006928</v>
      </c>
      <c r="AR271" s="20">
        <v>696.20876236443996</v>
      </c>
      <c r="AS271" s="20">
        <v>694.48336626686944</v>
      </c>
      <c r="AT271" s="20">
        <v>693.24919519123989</v>
      </c>
      <c r="AU271" s="20">
        <v>691.83054753294937</v>
      </c>
      <c r="AV271" s="20">
        <v>690.53533245732001</v>
      </c>
      <c r="AW271" s="20">
        <v>689.23689071502417</v>
      </c>
      <c r="AX271" s="20">
        <v>687.94167563939504</v>
      </c>
      <c r="AY271" s="20">
        <v>686.64646056376557</v>
      </c>
      <c r="AZ271" s="20">
        <v>685.23172887279725</v>
      </c>
      <c r="BA271" s="20">
        <v>683.93651379716789</v>
      </c>
      <c r="BB271" s="20">
        <v>682.63204973653865</v>
      </c>
      <c r="BC271" s="20">
        <v>681.3368346609094</v>
      </c>
      <c r="BD271" s="20">
        <v>680.04161958528005</v>
      </c>
      <c r="BE271" s="20">
        <v>678.7464045096508</v>
      </c>
      <c r="BF271" s="20">
        <v>677.4511894340219</v>
      </c>
      <c r="BG271" s="20">
        <v>676.15597435839231</v>
      </c>
      <c r="BH271" s="20">
        <v>674.86075928276296</v>
      </c>
      <c r="BI271" s="20">
        <v>673.56554420713405</v>
      </c>
      <c r="BJ271" s="20">
        <v>672.2703291315047</v>
      </c>
      <c r="BK271" s="20">
        <v>670.97511405587511</v>
      </c>
      <c r="BL271" s="20">
        <v>669.67989898024598</v>
      </c>
      <c r="BM271" s="20">
        <v>668.38468390461685</v>
      </c>
      <c r="BN271" s="20">
        <v>667.08946882898772</v>
      </c>
      <c r="BO271" s="20">
        <v>665.79425375335848</v>
      </c>
      <c r="BP271" s="20">
        <v>664.49903867772923</v>
      </c>
      <c r="BQ271" s="20">
        <v>663.20382360209987</v>
      </c>
      <c r="BR271" s="20">
        <v>661.90860852647074</v>
      </c>
      <c r="BS271" s="20">
        <v>660.6133934508415</v>
      </c>
      <c r="BT271" s="20">
        <v>659.31817837521203</v>
      </c>
      <c r="BU271" s="20">
        <v>658.0229632995829</v>
      </c>
    </row>
    <row r="272" spans="1:73" s="110" customFormat="1" ht="16.350000000000001" customHeight="1" x14ac:dyDescent="0.4">
      <c r="A272" s="107" t="s">
        <v>98</v>
      </c>
      <c r="B272" s="572" t="str">
        <f t="shared" si="165"/>
        <v>LULUCF Annað WEM</v>
      </c>
      <c r="C272" s="893" t="s">
        <v>48</v>
      </c>
      <c r="D272" s="18" t="s">
        <v>24</v>
      </c>
      <c r="E272" s="17" t="s">
        <v>196</v>
      </c>
      <c r="F272" s="18"/>
      <c r="G272" s="19" t="str">
        <f t="shared" si="166"/>
        <v>Þús. tonn CO₂-íg. | kt CO₂e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528">
        <f t="shared" si="167"/>
        <v>30.845585397018112</v>
      </c>
      <c r="AP272" s="18">
        <f t="shared" ref="AP272" si="168">AP273-SUM(AP268:AP271)</f>
        <v>35.557848980364724</v>
      </c>
      <c r="AQ272" s="18">
        <f t="shared" ref="AQ272:BU272" si="169">AQ273-SUM(AQ268:AQ271)</f>
        <v>34.74687975625875</v>
      </c>
      <c r="AR272" s="18">
        <f t="shared" si="169"/>
        <v>34.88666458517946</v>
      </c>
      <c r="AS272" s="18">
        <f t="shared" si="169"/>
        <v>33.85326857310065</v>
      </c>
      <c r="AT272" s="18">
        <f t="shared" si="169"/>
        <v>34.018409590683405</v>
      </c>
      <c r="AU272" s="18">
        <f t="shared" si="169"/>
        <v>32.991343334885642</v>
      </c>
      <c r="AV272" s="18">
        <f t="shared" si="169"/>
        <v>34.592016513448471</v>
      </c>
      <c r="AW272" s="18">
        <f t="shared" si="169"/>
        <v>34.641029559126764</v>
      </c>
      <c r="AX272" s="18">
        <f t="shared" si="169"/>
        <v>35.998671825444035</v>
      </c>
      <c r="AY272" s="18">
        <f t="shared" si="169"/>
        <v>36.395587364439962</v>
      </c>
      <c r="AZ272" s="18">
        <f t="shared" si="169"/>
        <v>37.752885196004172</v>
      </c>
      <c r="BA272" s="18">
        <f t="shared" si="169"/>
        <v>38.081751209809227</v>
      </c>
      <c r="BB272" s="18">
        <f t="shared" si="169"/>
        <v>39.060592246542001</v>
      </c>
      <c r="BC272" s="18">
        <f t="shared" si="169"/>
        <v>39.265769845741488</v>
      </c>
      <c r="BD272" s="18">
        <f t="shared" si="169"/>
        <v>40.336792558086017</v>
      </c>
      <c r="BE272" s="18">
        <f t="shared" si="169"/>
        <v>39.783525904284943</v>
      </c>
      <c r="BF272" s="18">
        <f t="shared" si="169"/>
        <v>39.765483086159293</v>
      </c>
      <c r="BG272" s="18">
        <f t="shared" si="169"/>
        <v>38.781443935187781</v>
      </c>
      <c r="BH272" s="18">
        <f t="shared" si="169"/>
        <v>38.157887231044697</v>
      </c>
      <c r="BI272" s="18">
        <f t="shared" si="169"/>
        <v>37.647231945939893</v>
      </c>
      <c r="BJ272" s="18">
        <f t="shared" si="169"/>
        <v>36.68359852633057</v>
      </c>
      <c r="BK272" s="18">
        <f t="shared" si="169"/>
        <v>35.930948571763111</v>
      </c>
      <c r="BL272" s="18">
        <f t="shared" si="169"/>
        <v>34.574065850800253</v>
      </c>
      <c r="BM272" s="18">
        <f t="shared" si="169"/>
        <v>32.314409811318001</v>
      </c>
      <c r="BN272" s="18">
        <f t="shared" si="169"/>
        <v>32.655567106788112</v>
      </c>
      <c r="BO272" s="18">
        <f t="shared" si="169"/>
        <v>30.0098678923232</v>
      </c>
      <c r="BP272" s="18">
        <f t="shared" si="169"/>
        <v>30.303934325002047</v>
      </c>
      <c r="BQ272" s="18">
        <f t="shared" si="169"/>
        <v>27.440186050198463</v>
      </c>
      <c r="BR272" s="18">
        <f t="shared" si="169"/>
        <v>28.056277092252458</v>
      </c>
      <c r="BS272" s="18">
        <f t="shared" si="169"/>
        <v>25.312964282808935</v>
      </c>
      <c r="BT272" s="18">
        <f t="shared" si="169"/>
        <v>24.93736906238064</v>
      </c>
      <c r="BU272" s="18">
        <f t="shared" si="169"/>
        <v>22.718380074227753</v>
      </c>
    </row>
    <row r="273" spans="1:73" s="110" customFormat="1" x14ac:dyDescent="0.35">
      <c r="A273" s="107" t="s">
        <v>45</v>
      </c>
      <c r="B273" s="572" t="str">
        <f t="shared" si="165"/>
        <v>4. LULUCFkt CO2-eq WEM</v>
      </c>
      <c r="C273" s="893" t="s">
        <v>48</v>
      </c>
      <c r="D273" s="46" t="s">
        <v>140</v>
      </c>
      <c r="E273" s="17"/>
      <c r="F273" s="24"/>
      <c r="G273" s="25" t="str">
        <f t="shared" si="166"/>
        <v>Þús. tonn CO₂-íg. | kt CO₂e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528">
        <f t="shared" si="167"/>
        <v>7985.0110491166906</v>
      </c>
      <c r="AP273" s="20">
        <v>8002.4564383258821</v>
      </c>
      <c r="AQ273" s="20">
        <v>7978.9925499482433</v>
      </c>
      <c r="AR273" s="20">
        <v>7952.5151464727351</v>
      </c>
      <c r="AS273" s="20">
        <v>7924.2166906433977</v>
      </c>
      <c r="AT273" s="20">
        <v>7894.9142449749897</v>
      </c>
      <c r="AU273" s="20">
        <v>7860.0348380715523</v>
      </c>
      <c r="AV273" s="20">
        <v>7830.665597051282</v>
      </c>
      <c r="AW273" s="20">
        <v>7795.0822135530416</v>
      </c>
      <c r="AX273" s="20">
        <v>7759.6198894098725</v>
      </c>
      <c r="AY273" s="20">
        <v>7722.0791322725763</v>
      </c>
      <c r="AZ273" s="20">
        <v>7688.9582852031726</v>
      </c>
      <c r="BA273" s="20">
        <v>7662.2418398136415</v>
      </c>
      <c r="BB273" s="20">
        <v>7629.4634270444922</v>
      </c>
      <c r="BC273" s="20">
        <v>7627.0333995528863</v>
      </c>
      <c r="BD273" s="20">
        <v>7590.6940531839346</v>
      </c>
      <c r="BE273" s="20">
        <v>7548.6329930165639</v>
      </c>
      <c r="BF273" s="20">
        <v>7508.1848922491317</v>
      </c>
      <c r="BG273" s="20">
        <v>7453.7068120215599</v>
      </c>
      <c r="BH273" s="20">
        <v>7397.1326604064552</v>
      </c>
      <c r="BI273" s="20">
        <v>7333.7873345544667</v>
      </c>
      <c r="BJ273" s="20">
        <v>7263.892479677831</v>
      </c>
      <c r="BK273" s="20">
        <v>7198.45567601731</v>
      </c>
      <c r="BL273" s="20">
        <v>7121.4325092293093</v>
      </c>
      <c r="BM273" s="20">
        <v>7041.2841898743927</v>
      </c>
      <c r="BN273" s="20">
        <v>6963.7393168085609</v>
      </c>
      <c r="BO273" s="20">
        <v>6877.9064933323507</v>
      </c>
      <c r="BP273" s="20">
        <v>6788.5183432363383</v>
      </c>
      <c r="BQ273" s="20">
        <v>6690.7106231066946</v>
      </c>
      <c r="BR273" s="20">
        <v>6602.7795568627917</v>
      </c>
      <c r="BS273" s="20">
        <v>6507.1711491038195</v>
      </c>
      <c r="BT273" s="20">
        <v>6412.7522037004446</v>
      </c>
      <c r="BU273" s="20">
        <v>6321.8180922754509</v>
      </c>
    </row>
    <row r="274" spans="1:73" s="110" customFormat="1" x14ac:dyDescent="0.4">
      <c r="A274" s="107"/>
      <c r="B274" s="111"/>
      <c r="C274" s="893" t="s">
        <v>48</v>
      </c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</row>
    <row r="275" spans="1:73" s="12" customFormat="1" ht="35.4" customHeight="1" x14ac:dyDescent="0.4">
      <c r="A275" s="107"/>
      <c r="B275" s="108" t="s">
        <v>48</v>
      </c>
      <c r="C275" s="893" t="s">
        <v>48</v>
      </c>
      <c r="D275" s="1204" t="s">
        <v>477</v>
      </c>
      <c r="E275" s="1204"/>
      <c r="F275" s="1204"/>
      <c r="G275" s="1204"/>
    </row>
    <row r="276" spans="1:73" s="12" customFormat="1" x14ac:dyDescent="0.4">
      <c r="A276" s="107"/>
      <c r="B276" s="108"/>
      <c r="C276" s="893"/>
      <c r="D276" s="844"/>
      <c r="E276" s="844"/>
      <c r="F276" s="844"/>
      <c r="G276" s="844"/>
    </row>
    <row r="277" spans="1:73" x14ac:dyDescent="0.55000000000000004">
      <c r="A277" s="47"/>
      <c r="C277" s="883"/>
      <c r="E277" s="121"/>
      <c r="F277" s="122"/>
      <c r="G277" s="3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  <c r="BK277" s="42"/>
      <c r="BL277" s="42"/>
      <c r="BM277" s="42"/>
    </row>
    <row r="278" spans="1:73" x14ac:dyDescent="0.55000000000000004">
      <c r="A278" s="47"/>
      <c r="C278" s="883"/>
      <c r="E278" s="121"/>
      <c r="F278" s="122"/>
      <c r="G278" s="3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  <c r="BM278" s="42"/>
    </row>
    <row r="279" spans="1:73" s="110" customFormat="1" x14ac:dyDescent="0.4">
      <c r="A279" s="107"/>
      <c r="B279" s="111"/>
      <c r="C279" s="894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</row>
    <row r="280" spans="1:73" s="439" customFormat="1" ht="42.6" customHeight="1" x14ac:dyDescent="0.75">
      <c r="A280" s="430"/>
      <c r="B280" s="431" t="s">
        <v>48</v>
      </c>
      <c r="C280" s="895"/>
      <c r="D280" s="432" t="s">
        <v>156</v>
      </c>
      <c r="E280" s="433"/>
      <c r="F280" s="432"/>
      <c r="G280" s="434"/>
      <c r="H280" s="435"/>
      <c r="I280" s="436"/>
      <c r="J280" s="436"/>
      <c r="K280" s="436"/>
      <c r="L280" s="436"/>
      <c r="M280" s="436"/>
      <c r="N280" s="436"/>
      <c r="O280" s="436"/>
      <c r="P280" s="436"/>
      <c r="Q280" s="436"/>
      <c r="R280" s="436"/>
      <c r="S280" s="436"/>
      <c r="T280" s="437"/>
      <c r="U280" s="437"/>
      <c r="V280" s="437"/>
      <c r="W280" s="437"/>
      <c r="X280" s="437"/>
      <c r="Y280" s="437"/>
      <c r="Z280" s="437"/>
      <c r="AA280" s="437"/>
      <c r="AB280" s="437"/>
      <c r="AC280" s="437"/>
      <c r="AD280" s="437"/>
      <c r="AE280" s="437"/>
      <c r="AF280" s="437"/>
      <c r="AG280" s="437"/>
      <c r="AH280" s="437"/>
      <c r="AI280" s="437"/>
      <c r="AJ280" s="437"/>
      <c r="AK280" s="437"/>
      <c r="AL280" s="437"/>
      <c r="AM280" s="437"/>
      <c r="AN280" s="437"/>
      <c r="AO280" s="437"/>
      <c r="AP280" s="438"/>
      <c r="AQ280" s="438"/>
      <c r="AR280" s="438"/>
      <c r="AS280" s="438"/>
      <c r="AT280" s="438"/>
      <c r="AU280" s="438"/>
      <c r="AV280" s="438"/>
      <c r="AW280" s="438"/>
      <c r="AX280" s="438"/>
      <c r="AY280" s="438"/>
      <c r="AZ280" s="438"/>
      <c r="BA280" s="438"/>
      <c r="BB280" s="438"/>
      <c r="BC280" s="438"/>
      <c r="BD280" s="438"/>
      <c r="BE280" s="438"/>
      <c r="BF280" s="438"/>
      <c r="BG280" s="438"/>
      <c r="BH280" s="438"/>
      <c r="BI280" s="438"/>
      <c r="BJ280" s="438"/>
      <c r="BK280" s="438"/>
      <c r="BL280" s="438"/>
      <c r="BM280" s="438"/>
      <c r="BN280" s="438"/>
      <c r="BO280" s="438"/>
      <c r="BP280" s="438"/>
      <c r="BQ280" s="438"/>
      <c r="BR280" s="438"/>
      <c r="BS280" s="438"/>
      <c r="BT280" s="438"/>
      <c r="BU280" s="438"/>
    </row>
    <row r="281" spans="1:73" s="208" customFormat="1" ht="37.200000000000003" customHeight="1" x14ac:dyDescent="0.4">
      <c r="A281" s="490"/>
      <c r="B281" s="491"/>
      <c r="C281" s="896"/>
      <c r="D281" s="113"/>
      <c r="E281" s="207"/>
      <c r="F281" s="207"/>
      <c r="G281" s="114"/>
      <c r="H281" s="492"/>
      <c r="I281" s="493"/>
      <c r="J281" s="493"/>
      <c r="K281" s="493"/>
      <c r="L281" s="493"/>
      <c r="M281" s="493"/>
      <c r="N281" s="493"/>
      <c r="O281" s="493"/>
      <c r="P281" s="493"/>
      <c r="Q281" s="493"/>
      <c r="R281" s="493"/>
      <c r="S281" s="493"/>
      <c r="T281" s="493"/>
      <c r="U281" s="493"/>
      <c r="V281" s="493"/>
      <c r="W281" s="493"/>
      <c r="X281" s="493"/>
      <c r="Y281" s="493"/>
      <c r="Z281" s="493"/>
      <c r="AA281" s="493"/>
      <c r="AB281" s="493"/>
      <c r="AC281" s="493"/>
      <c r="AD281" s="493"/>
      <c r="AE281" s="493"/>
      <c r="AF281" s="493"/>
      <c r="AG281" s="493"/>
      <c r="AH281" s="493"/>
      <c r="AI281" s="493"/>
      <c r="AJ281" s="493"/>
      <c r="AK281" s="493"/>
      <c r="AL281" s="493"/>
      <c r="AM281" s="493"/>
      <c r="AN281" s="493"/>
      <c r="AO281" s="493"/>
      <c r="AP281" s="493"/>
      <c r="AQ281" s="493"/>
      <c r="AR281" s="493"/>
      <c r="AS281" s="493"/>
      <c r="AT281" s="493"/>
      <c r="AU281" s="493"/>
      <c r="AV281" s="493"/>
      <c r="AW281" s="493"/>
      <c r="AX281" s="493"/>
      <c r="AY281" s="493"/>
      <c r="AZ281" s="493"/>
      <c r="BA281" s="493"/>
      <c r="BB281" s="493"/>
      <c r="BC281" s="493"/>
      <c r="BD281" s="493"/>
      <c r="BE281" s="493"/>
      <c r="BF281" s="493"/>
      <c r="BG281" s="493"/>
      <c r="BH281" s="493"/>
      <c r="BI281" s="493"/>
      <c r="BJ281" s="493"/>
      <c r="BK281" s="493"/>
      <c r="BL281" s="493"/>
      <c r="BM281" s="493"/>
      <c r="BN281" s="493"/>
      <c r="BO281" s="493"/>
      <c r="BP281" s="493"/>
      <c r="BQ281" s="493"/>
      <c r="BR281" s="493"/>
      <c r="BS281" s="493"/>
      <c r="BT281" s="493"/>
      <c r="BU281" s="493"/>
    </row>
    <row r="282" spans="1:73" s="110" customFormat="1" x14ac:dyDescent="0.55000000000000004">
      <c r="A282" s="9"/>
      <c r="B282" s="41" t="s">
        <v>48</v>
      </c>
      <c r="C282" s="883"/>
      <c r="D282" s="115" t="str">
        <f>$D$4</f>
        <v>Söguleg losun | Historical Emissions</v>
      </c>
      <c r="E282" s="115"/>
      <c r="F282" s="115"/>
      <c r="G282" s="115"/>
      <c r="H282" s="11"/>
      <c r="I282" s="12" t="s">
        <v>48</v>
      </c>
      <c r="J282" s="13"/>
      <c r="K282" s="14"/>
      <c r="L282" s="15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2"/>
    </row>
    <row r="283" spans="1:73" s="110" customFormat="1" x14ac:dyDescent="0.55000000000000004">
      <c r="A283" s="40" t="s">
        <v>76</v>
      </c>
      <c r="B283" s="41" t="s">
        <v>48</v>
      </c>
      <c r="C283" s="883"/>
      <c r="D283" s="18" t="s">
        <v>25</v>
      </c>
      <c r="E283" s="17" t="s">
        <v>146</v>
      </c>
      <c r="F283" s="18"/>
      <c r="G283" s="19" t="str">
        <f>$G$5</f>
        <v>Þús. tonn CO₂-íg. | kt CO₂e</v>
      </c>
      <c r="H283" s="20">
        <v>172.53606160573185</v>
      </c>
      <c r="I283" s="20">
        <v>177.17689459972712</v>
      </c>
      <c r="J283" s="20">
        <v>191.3340701827706</v>
      </c>
      <c r="K283" s="20">
        <v>203.1029013543118</v>
      </c>
      <c r="L283" s="20">
        <v>213.84008956675834</v>
      </c>
      <c r="M283" s="20">
        <v>224.78911059949189</v>
      </c>
      <c r="N283" s="20">
        <v>231.71990901291827</v>
      </c>
      <c r="O283" s="20">
        <v>238.37014750314779</v>
      </c>
      <c r="P283" s="20">
        <v>246.67169624115184</v>
      </c>
      <c r="Q283" s="20">
        <v>255.63545202624636</v>
      </c>
      <c r="R283" s="20">
        <v>263.47299072845624</v>
      </c>
      <c r="S283" s="20">
        <v>273.57951002849359</v>
      </c>
      <c r="T283" s="20">
        <v>277.42981142363999</v>
      </c>
      <c r="U283" s="20">
        <v>280.7237355032218</v>
      </c>
      <c r="V283" s="20">
        <v>289.36358341001977</v>
      </c>
      <c r="W283" s="20">
        <v>283.88073703295896</v>
      </c>
      <c r="X283" s="20">
        <v>308.73464539352659</v>
      </c>
      <c r="Y283" s="20">
        <v>308.02966803621149</v>
      </c>
      <c r="Z283" s="20">
        <v>293.01549216116052</v>
      </c>
      <c r="AA283" s="20">
        <v>283.75050344880202</v>
      </c>
      <c r="AB283" s="20">
        <v>280.45500605778898</v>
      </c>
      <c r="AC283" s="20">
        <v>259.9436503224897</v>
      </c>
      <c r="AD283" s="20">
        <v>237.97107935754372</v>
      </c>
      <c r="AE283" s="20">
        <v>238.18718205726799</v>
      </c>
      <c r="AF283" s="20">
        <v>236.75247745728154</v>
      </c>
      <c r="AG283" s="20">
        <v>233.69345769894986</v>
      </c>
      <c r="AH283" s="20">
        <v>230.92311140512251</v>
      </c>
      <c r="AI283" s="20">
        <v>226.76234473413896</v>
      </c>
      <c r="AJ283" s="20">
        <v>226.65217521019284</v>
      </c>
      <c r="AK283" s="20">
        <v>201.10888758887586</v>
      </c>
      <c r="AL283" s="20">
        <v>229.1106888659962</v>
      </c>
      <c r="AM283" s="20">
        <v>225.01508866447509</v>
      </c>
      <c r="AN283" s="20">
        <v>214.74507863588011</v>
      </c>
      <c r="AO283" s="20">
        <v>201.26070771553427</v>
      </c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</row>
    <row r="284" spans="1:73" s="110" customFormat="1" x14ac:dyDescent="0.55000000000000004">
      <c r="A284" s="40" t="s">
        <v>77</v>
      </c>
      <c r="B284" s="41" t="s">
        <v>48</v>
      </c>
      <c r="C284" s="883"/>
      <c r="D284" s="18" t="s">
        <v>26</v>
      </c>
      <c r="E284" s="17" t="s">
        <v>157</v>
      </c>
      <c r="F284" s="18"/>
      <c r="G284" s="19" t="str">
        <f>$G$5</f>
        <v>Þús. tonn CO₂-íg. | kt CO₂e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76">
        <v>0.35119999999999996</v>
      </c>
      <c r="N284" s="76">
        <v>0.35119999999999996</v>
      </c>
      <c r="O284" s="76">
        <v>0.35119999999999996</v>
      </c>
      <c r="P284" s="76">
        <v>0.35119999999999996</v>
      </c>
      <c r="Q284" s="76">
        <v>0.35119999999999996</v>
      </c>
      <c r="R284" s="76">
        <v>0.35119999999999996</v>
      </c>
      <c r="S284" s="76">
        <v>0.35119999999999996</v>
      </c>
      <c r="T284" s="76">
        <v>0.35119999999999996</v>
      </c>
      <c r="U284" s="76">
        <v>0.52679999999999993</v>
      </c>
      <c r="V284" s="76">
        <v>0.52679999999999993</v>
      </c>
      <c r="W284" s="76">
        <v>0.878</v>
      </c>
      <c r="X284" s="77">
        <v>1.4047999999999998</v>
      </c>
      <c r="Y284" s="77">
        <v>1.756</v>
      </c>
      <c r="Z284" s="77">
        <v>1.8625891999999999</v>
      </c>
      <c r="AA284" s="77">
        <v>2.2367794543999997</v>
      </c>
      <c r="AB284" s="77">
        <v>2.6769409079200002</v>
      </c>
      <c r="AC284" s="77">
        <v>2.5077241083999997</v>
      </c>
      <c r="AD284" s="77">
        <v>1.9630763</v>
      </c>
      <c r="AE284" s="77">
        <v>2.6282052</v>
      </c>
      <c r="AF284" s="77">
        <v>3.5365840000000004</v>
      </c>
      <c r="AG284" s="77">
        <v>3.7405258400000001</v>
      </c>
      <c r="AH284" s="77">
        <v>4.005311324</v>
      </c>
      <c r="AI284" s="77">
        <v>3.8114029168000005</v>
      </c>
      <c r="AJ284" s="77">
        <v>4.2153498204000002</v>
      </c>
      <c r="AK284" s="77">
        <v>4.1907507188000004</v>
      </c>
      <c r="AL284" s="77">
        <v>5.6019828615157898</v>
      </c>
      <c r="AM284" s="77">
        <v>5.5284207998105259</v>
      </c>
      <c r="AN284" s="77">
        <v>2.6795484302947372</v>
      </c>
      <c r="AO284" s="77">
        <v>3.0298550013473684</v>
      </c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</row>
    <row r="285" spans="1:73" s="110" customFormat="1" x14ac:dyDescent="0.55000000000000004">
      <c r="A285" s="40" t="s">
        <v>78</v>
      </c>
      <c r="B285" s="41" t="s">
        <v>48</v>
      </c>
      <c r="C285" s="883"/>
      <c r="D285" s="18" t="s">
        <v>27</v>
      </c>
      <c r="E285" s="17" t="s">
        <v>158</v>
      </c>
      <c r="F285" s="18"/>
      <c r="G285" s="19" t="str">
        <f>$G$5</f>
        <v>Þús. tonn CO₂-íg. | kt CO₂e</v>
      </c>
      <c r="H285" s="20">
        <v>15.600052964345515</v>
      </c>
      <c r="I285" s="20">
        <v>15.482561392970339</v>
      </c>
      <c r="J285" s="20">
        <v>15.090417015446921</v>
      </c>
      <c r="K285" s="20">
        <v>12.969726427709464</v>
      </c>
      <c r="L285" s="20">
        <v>11.998726195395655</v>
      </c>
      <c r="M285" s="20">
        <v>10.652491415063672</v>
      </c>
      <c r="N285" s="20">
        <v>9.5904339991834107</v>
      </c>
      <c r="O285" s="77">
        <v>9.2159920304327336</v>
      </c>
      <c r="P285" s="77">
        <v>7.8716958547851945</v>
      </c>
      <c r="Q285" s="77">
        <v>6.5162739195936084</v>
      </c>
      <c r="R285" s="77">
        <v>6.260771279389818</v>
      </c>
      <c r="S285" s="77">
        <v>5.7366936821994381</v>
      </c>
      <c r="T285" s="77">
        <v>5.3423629461557942</v>
      </c>
      <c r="U285" s="77">
        <v>4.6138064720172016</v>
      </c>
      <c r="V285" s="77">
        <v>6.9203627534090515</v>
      </c>
      <c r="W285" s="77">
        <v>5.5573345470239897</v>
      </c>
      <c r="X285" s="77">
        <v>5.7497759114371663</v>
      </c>
      <c r="Y285" s="77">
        <v>8.7305811954460175</v>
      </c>
      <c r="Z285" s="77">
        <v>7.018919753655064</v>
      </c>
      <c r="AA285" s="77">
        <v>6.9010512572312743</v>
      </c>
      <c r="AB285" s="77">
        <v>6.6899681626095795</v>
      </c>
      <c r="AC285" s="77">
        <v>7.3850005751473908</v>
      </c>
      <c r="AD285" s="77">
        <v>7.1131856831429161</v>
      </c>
      <c r="AE285" s="77">
        <v>6.0870657461533337</v>
      </c>
      <c r="AF285" s="77">
        <v>8.2851327045513337</v>
      </c>
      <c r="AG285" s="77">
        <v>7.6186190672399992</v>
      </c>
      <c r="AH285" s="77">
        <v>8.1974943031173328</v>
      </c>
      <c r="AI285" s="77">
        <v>8.6037772833349315</v>
      </c>
      <c r="AJ285" s="77">
        <v>5.8784597129789287</v>
      </c>
      <c r="AK285" s="77">
        <v>6.8764170467203201</v>
      </c>
      <c r="AL285" s="77">
        <v>6.774474903877203</v>
      </c>
      <c r="AM285" s="77">
        <v>6.8975394851001743</v>
      </c>
      <c r="AN285" s="77">
        <v>7.1490361221504806</v>
      </c>
      <c r="AO285" s="77">
        <v>6.8078014722938942</v>
      </c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</row>
    <row r="286" spans="1:73" s="110" customFormat="1" x14ac:dyDescent="0.55000000000000004">
      <c r="A286" s="40" t="s">
        <v>79</v>
      </c>
      <c r="B286" s="41" t="s">
        <v>48</v>
      </c>
      <c r="C286" s="883"/>
      <c r="D286" s="18" t="s">
        <v>28</v>
      </c>
      <c r="E286" s="17" t="s">
        <v>159</v>
      </c>
      <c r="F286" s="18"/>
      <c r="G286" s="19" t="str">
        <f>$G$5</f>
        <v>Þús. tonn CO₂-íg. | kt CO₂e</v>
      </c>
      <c r="H286" s="20">
        <v>19.345020779100228</v>
      </c>
      <c r="I286" s="20">
        <v>19.372405796191497</v>
      </c>
      <c r="J286" s="20">
        <v>19.162533823586301</v>
      </c>
      <c r="K286" s="20">
        <v>20.335121598645546</v>
      </c>
      <c r="L286" s="20">
        <v>18.991903054974912</v>
      </c>
      <c r="M286" s="20">
        <v>19.626677927800159</v>
      </c>
      <c r="N286" s="20">
        <v>23.109310128809675</v>
      </c>
      <c r="O286" s="20">
        <v>24.331224723537272</v>
      </c>
      <c r="P286" s="20">
        <v>20.160997677126453</v>
      </c>
      <c r="Q286" s="20">
        <v>20.630917665430555</v>
      </c>
      <c r="R286" s="20">
        <v>22.421944491360364</v>
      </c>
      <c r="S286" s="20">
        <v>22.31959519462194</v>
      </c>
      <c r="T286" s="20">
        <v>23.514268841606206</v>
      </c>
      <c r="U286" s="20">
        <v>21.951657449834954</v>
      </c>
      <c r="V286" s="20">
        <v>20.01766345773153</v>
      </c>
      <c r="W286" s="20">
        <v>19.139014769946584</v>
      </c>
      <c r="X286" s="20">
        <v>17.186616440738185</v>
      </c>
      <c r="Y286" s="20">
        <v>18.081847224878508</v>
      </c>
      <c r="Z286" s="20">
        <v>17.178525246037918</v>
      </c>
      <c r="AA286" s="20">
        <v>16.320031684281027</v>
      </c>
      <c r="AB286" s="20">
        <v>15.854047309467846</v>
      </c>
      <c r="AC286" s="20">
        <v>16.497426670780428</v>
      </c>
      <c r="AD286" s="20">
        <v>18.979558466988504</v>
      </c>
      <c r="AE286" s="20">
        <v>18.440634240548075</v>
      </c>
      <c r="AF286" s="20">
        <v>16.85806803603878</v>
      </c>
      <c r="AG286" s="20">
        <v>19.304582901574598</v>
      </c>
      <c r="AH286" s="20">
        <v>17.369792856380645</v>
      </c>
      <c r="AI286" s="20">
        <v>18.820665002465439</v>
      </c>
      <c r="AJ286" s="20">
        <v>19.837882478192256</v>
      </c>
      <c r="AK286" s="20">
        <v>18.369341827075729</v>
      </c>
      <c r="AL286" s="20">
        <v>17.873616811657087</v>
      </c>
      <c r="AM286" s="20">
        <v>19.253720845919148</v>
      </c>
      <c r="AN286" s="20">
        <v>21.960082546328263</v>
      </c>
      <c r="AO286" s="20">
        <v>22.076223064578009</v>
      </c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</row>
    <row r="287" spans="1:73" s="110" customFormat="1" x14ac:dyDescent="0.55000000000000004">
      <c r="A287" s="40" t="s">
        <v>46</v>
      </c>
      <c r="B287" s="41" t="s">
        <v>48</v>
      </c>
      <c r="C287" s="883"/>
      <c r="D287" s="46" t="s">
        <v>140</v>
      </c>
      <c r="E287" s="23"/>
      <c r="F287" s="24"/>
      <c r="G287" s="25" t="str">
        <f>$G$5</f>
        <v>Þús. tonn CO₂-íg. | kt CO₂e</v>
      </c>
      <c r="H287" s="26">
        <v>207.48113534917758</v>
      </c>
      <c r="I287" s="26">
        <v>212.03186178888896</v>
      </c>
      <c r="J287" s="26">
        <v>225.58702102180382</v>
      </c>
      <c r="K287" s="26">
        <v>236.40774938066681</v>
      </c>
      <c r="L287" s="26">
        <v>244.83071881712891</v>
      </c>
      <c r="M287" s="26">
        <v>255.41947994235574</v>
      </c>
      <c r="N287" s="26">
        <v>264.77085314091136</v>
      </c>
      <c r="O287" s="26">
        <v>272.26856425711782</v>
      </c>
      <c r="P287" s="26">
        <v>275.0555897730635</v>
      </c>
      <c r="Q287" s="26">
        <v>283.13384361127055</v>
      </c>
      <c r="R287" s="26">
        <v>292.50690649920642</v>
      </c>
      <c r="S287" s="26">
        <v>301.98699890531498</v>
      </c>
      <c r="T287" s="26">
        <v>306.63764321140201</v>
      </c>
      <c r="U287" s="26">
        <v>307.81599942507393</v>
      </c>
      <c r="V287" s="26">
        <v>316.82840962116035</v>
      </c>
      <c r="W287" s="26">
        <v>309.4550863499295</v>
      </c>
      <c r="X287" s="26">
        <v>333.07583774570196</v>
      </c>
      <c r="Y287" s="26">
        <v>336.59809645653598</v>
      </c>
      <c r="Z287" s="26">
        <v>319.07552636085347</v>
      </c>
      <c r="AA287" s="26">
        <v>309.20836584471436</v>
      </c>
      <c r="AB287" s="26">
        <v>305.67596243778644</v>
      </c>
      <c r="AC287" s="26">
        <v>286.33380167681753</v>
      </c>
      <c r="AD287" s="26">
        <v>266.02689980767514</v>
      </c>
      <c r="AE287" s="26">
        <v>265.34308724396942</v>
      </c>
      <c r="AF287" s="26">
        <v>265.43226219787164</v>
      </c>
      <c r="AG287" s="26">
        <v>264.35718550776443</v>
      </c>
      <c r="AH287" s="26">
        <v>260.49570988862047</v>
      </c>
      <c r="AI287" s="26">
        <v>257.99818993673932</v>
      </c>
      <c r="AJ287" s="26">
        <v>256.58386722176402</v>
      </c>
      <c r="AK287" s="26">
        <v>230.54539718147191</v>
      </c>
      <c r="AL287" s="26">
        <v>259.36076344304627</v>
      </c>
      <c r="AM287" s="26">
        <v>256.69476979530492</v>
      </c>
      <c r="AN287" s="26">
        <v>246.53374573465359</v>
      </c>
      <c r="AO287" s="26">
        <v>233.17458725375354</v>
      </c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</row>
    <row r="288" spans="1:73" s="110" customFormat="1" x14ac:dyDescent="0.55000000000000004">
      <c r="A288" s="40"/>
      <c r="B288" s="41"/>
      <c r="C288" s="883"/>
      <c r="D288" s="68"/>
      <c r="E288" s="67"/>
      <c r="F288" s="68"/>
      <c r="G288" s="38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</row>
    <row r="289" spans="1:73" s="110" customFormat="1" ht="36" customHeight="1" x14ac:dyDescent="0.55000000000000004">
      <c r="A289" s="9"/>
      <c r="B289" s="41" t="s">
        <v>48</v>
      </c>
      <c r="C289" s="883"/>
      <c r="D289" s="1208" t="str">
        <f>$D$12</f>
        <v>Framreiknuð losun: Sviðsmynd með núgildandi aðgerðum
Emission Projections: With Existing Measures (WEM) Scenario</v>
      </c>
      <c r="E289" s="1208"/>
      <c r="F289" s="115"/>
      <c r="G289" s="115"/>
      <c r="H289" s="11"/>
      <c r="I289" s="12" t="s">
        <v>48</v>
      </c>
      <c r="J289" s="13"/>
      <c r="K289" s="14"/>
      <c r="L289" s="15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871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2"/>
    </row>
    <row r="290" spans="1:73" s="110" customFormat="1" x14ac:dyDescent="0.55000000000000004">
      <c r="A290" s="40" t="s">
        <v>76</v>
      </c>
      <c r="B290" s="572" t="str">
        <f>A290&amp;" WEM"</f>
        <v>5.A Solid waste disposalkt CO2-eq WEM</v>
      </c>
      <c r="C290" s="883" t="s">
        <v>48</v>
      </c>
      <c r="D290" s="18" t="s">
        <v>25</v>
      </c>
      <c r="E290" s="17" t="s">
        <v>146</v>
      </c>
      <c r="F290" s="18"/>
      <c r="G290" s="19" t="str">
        <f>$G$5</f>
        <v>Þús. tonn CO₂-íg. | kt CO₂e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528">
        <f>AO283</f>
        <v>201.26070771553427</v>
      </c>
      <c r="AP290" s="20">
        <v>167.25478885358501</v>
      </c>
      <c r="AQ290" s="20">
        <v>149.51317383355135</v>
      </c>
      <c r="AR290" s="20">
        <v>133.73848826698719</v>
      </c>
      <c r="AS290" s="20">
        <v>121.53483401406143</v>
      </c>
      <c r="AT290" s="20">
        <v>117.19460457179039</v>
      </c>
      <c r="AU290" s="20">
        <v>117.0952561084481</v>
      </c>
      <c r="AV290" s="20">
        <v>116.26912541037305</v>
      </c>
      <c r="AW290" s="20">
        <v>106.73187959388324</v>
      </c>
      <c r="AX290" s="20">
        <v>103.43640588498505</v>
      </c>
      <c r="AY290" s="20">
        <v>100.92026649990916</v>
      </c>
      <c r="AZ290" s="20">
        <v>99.097727841917461</v>
      </c>
      <c r="BA290" s="20">
        <v>97.893304773075229</v>
      </c>
      <c r="BB290" s="20">
        <v>96.908665264979277</v>
      </c>
      <c r="BC290" s="20">
        <v>91.36007944328469</v>
      </c>
      <c r="BD290" s="20">
        <v>86.257523253860157</v>
      </c>
      <c r="BE290" s="20">
        <v>81.557500192879075</v>
      </c>
      <c r="BF290" s="20">
        <v>77.221807529217159</v>
      </c>
      <c r="BG290" s="20">
        <v>73.216780979387167</v>
      </c>
      <c r="BH290" s="20">
        <v>69.512657084789879</v>
      </c>
      <c r="BI290" s="20">
        <v>66.083034150928469</v>
      </c>
      <c r="BJ290" s="20">
        <v>62.904415782814567</v>
      </c>
      <c r="BK290" s="20">
        <v>59.955832151697052</v>
      </c>
      <c r="BL290" s="20">
        <v>57.218495793479171</v>
      </c>
      <c r="BM290" s="20">
        <v>54.67552608459733</v>
      </c>
      <c r="BN290" s="20">
        <v>52.311712234018493</v>
      </c>
      <c r="BO290" s="20">
        <v>50.115621276719686</v>
      </c>
      <c r="BP290" s="20">
        <v>48.076136432010131</v>
      </c>
      <c r="BQ290" s="20">
        <v>46.18159444440542</v>
      </c>
      <c r="BR290" s="20">
        <v>44.42137482718384</v>
      </c>
      <c r="BS290" s="20">
        <v>42.785784586707287</v>
      </c>
      <c r="BT290" s="20">
        <v>41.265958222002702</v>
      </c>
      <c r="BU290" s="20">
        <v>39.853770724278384</v>
      </c>
    </row>
    <row r="291" spans="1:73" s="110" customFormat="1" x14ac:dyDescent="0.55000000000000004">
      <c r="A291" s="40" t="s">
        <v>77</v>
      </c>
      <c r="B291" s="572" t="str">
        <f>A291&amp;" WEM"</f>
        <v>5.B Biological treatment of solid wastekt CO2-eq WEM</v>
      </c>
      <c r="C291" s="883" t="s">
        <v>48</v>
      </c>
      <c r="D291" s="18" t="s">
        <v>26</v>
      </c>
      <c r="E291" s="17" t="s">
        <v>157</v>
      </c>
      <c r="F291" s="18"/>
      <c r="G291" s="19" t="str">
        <f>$G$5</f>
        <v>Þús. tonn CO₂-íg. | kt CO₂e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528">
        <f>AO284</f>
        <v>3.0298550013473684</v>
      </c>
      <c r="AP291" s="212">
        <v>2.9279885666091952</v>
      </c>
      <c r="AQ291" s="212">
        <v>2.852834302389708</v>
      </c>
      <c r="AR291" s="212">
        <v>2.7776800381702205</v>
      </c>
      <c r="AS291" s="212">
        <v>2.7025257739507329</v>
      </c>
      <c r="AT291" s="212">
        <v>2.6273715097312458</v>
      </c>
      <c r="AU291" s="212">
        <v>2.6222931692622935</v>
      </c>
      <c r="AV291" s="212">
        <v>2.6222931692622935</v>
      </c>
      <c r="AW291" s="212">
        <v>2.6222931692622935</v>
      </c>
      <c r="AX291" s="212">
        <v>2.6222931692622935</v>
      </c>
      <c r="AY291" s="212">
        <v>2.6222931692622935</v>
      </c>
      <c r="AZ291" s="212">
        <v>2.6222931692622935</v>
      </c>
      <c r="BA291" s="212">
        <v>2.6222931692622935</v>
      </c>
      <c r="BB291" s="212">
        <v>2.6222931692622935</v>
      </c>
      <c r="BC291" s="212">
        <v>2.6222931692622935</v>
      </c>
      <c r="BD291" s="212">
        <v>2.6222931692622935</v>
      </c>
      <c r="BE291" s="212">
        <v>2.6222931692622935</v>
      </c>
      <c r="BF291" s="212">
        <v>2.6222931692622935</v>
      </c>
      <c r="BG291" s="212">
        <v>2.6222931692622935</v>
      </c>
      <c r="BH291" s="212">
        <v>2.6222931692622935</v>
      </c>
      <c r="BI291" s="212">
        <v>2.6222931692622935</v>
      </c>
      <c r="BJ291" s="212">
        <v>2.6222931692622935</v>
      </c>
      <c r="BK291" s="212">
        <v>2.6222931692622935</v>
      </c>
      <c r="BL291" s="212">
        <v>2.6222931692622935</v>
      </c>
      <c r="BM291" s="212">
        <v>2.6222931692622935</v>
      </c>
      <c r="BN291" s="212">
        <v>2.6222931692622935</v>
      </c>
      <c r="BO291" s="212">
        <v>2.6222931692622935</v>
      </c>
      <c r="BP291" s="212">
        <v>2.6222931692622935</v>
      </c>
      <c r="BQ291" s="212">
        <v>2.6222931692622935</v>
      </c>
      <c r="BR291" s="212">
        <v>2.6222931692622935</v>
      </c>
      <c r="BS291" s="212">
        <v>2.6222931692622935</v>
      </c>
      <c r="BT291" s="212">
        <v>2.6222931692622935</v>
      </c>
      <c r="BU291" s="212">
        <v>2.6222931692622935</v>
      </c>
    </row>
    <row r="292" spans="1:73" s="110" customFormat="1" x14ac:dyDescent="0.55000000000000004">
      <c r="A292" s="40" t="s">
        <v>78</v>
      </c>
      <c r="B292" s="572" t="str">
        <f>A292&amp;" WEM"</f>
        <v>5.C Incineration and open burning of wastekt CO2-eq WEM</v>
      </c>
      <c r="C292" s="883" t="s">
        <v>48</v>
      </c>
      <c r="D292" s="18" t="s">
        <v>27</v>
      </c>
      <c r="E292" s="17" t="s">
        <v>158</v>
      </c>
      <c r="F292" s="18"/>
      <c r="G292" s="19" t="str">
        <f>$G$5</f>
        <v>Þús. tonn CO₂-íg. | kt CO₂e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528">
        <f>AO285</f>
        <v>6.8078014722938942</v>
      </c>
      <c r="AP292" s="212">
        <v>7.1639532056841801</v>
      </c>
      <c r="AQ292" s="212">
        <v>7.1639532056841801</v>
      </c>
      <c r="AR292" s="212">
        <v>7.1639532056841801</v>
      </c>
      <c r="AS292" s="212">
        <v>7.1639532056841801</v>
      </c>
      <c r="AT292" s="212">
        <v>7.1639532056841801</v>
      </c>
      <c r="AU292" s="212">
        <v>7.1639532056841801</v>
      </c>
      <c r="AV292" s="212">
        <v>7.1639532056841801</v>
      </c>
      <c r="AW292" s="212">
        <v>7.1639532056841801</v>
      </c>
      <c r="AX292" s="212">
        <v>7.1639532056841801</v>
      </c>
      <c r="AY292" s="212">
        <v>7.1639532056841801</v>
      </c>
      <c r="AZ292" s="212">
        <v>7.1639532056841801</v>
      </c>
      <c r="BA292" s="212">
        <v>7.1639532056841801</v>
      </c>
      <c r="BB292" s="212">
        <v>7.1639532056841801</v>
      </c>
      <c r="BC292" s="212">
        <v>7.1639532056841801</v>
      </c>
      <c r="BD292" s="212">
        <v>7.1639532056841801</v>
      </c>
      <c r="BE292" s="212">
        <v>7.1639532056841801</v>
      </c>
      <c r="BF292" s="212">
        <v>7.1639532056841801</v>
      </c>
      <c r="BG292" s="212">
        <v>7.1639532056841801</v>
      </c>
      <c r="BH292" s="212">
        <v>7.1639532056841801</v>
      </c>
      <c r="BI292" s="212">
        <v>7.1639532056841801</v>
      </c>
      <c r="BJ292" s="212">
        <v>7.1639532056841801</v>
      </c>
      <c r="BK292" s="212">
        <v>7.1639532056841801</v>
      </c>
      <c r="BL292" s="212">
        <v>7.1639532056841801</v>
      </c>
      <c r="BM292" s="212">
        <v>7.1639532056841801</v>
      </c>
      <c r="BN292" s="212">
        <v>7.1639532056841801</v>
      </c>
      <c r="BO292" s="212">
        <v>7.1639532056841801</v>
      </c>
      <c r="BP292" s="212">
        <v>7.1639532056841801</v>
      </c>
      <c r="BQ292" s="212">
        <v>7.1639532056841801</v>
      </c>
      <c r="BR292" s="212">
        <v>7.1639532056841801</v>
      </c>
      <c r="BS292" s="212">
        <v>7.1639532056841801</v>
      </c>
      <c r="BT292" s="212">
        <v>7.1639532056841801</v>
      </c>
      <c r="BU292" s="212">
        <v>7.1639532056841801</v>
      </c>
    </row>
    <row r="293" spans="1:73" s="110" customFormat="1" x14ac:dyDescent="0.55000000000000004">
      <c r="A293" s="40" t="s">
        <v>79</v>
      </c>
      <c r="B293" s="572" t="str">
        <f>A293&amp;" WEM"</f>
        <v>5.D Wastewater handlingkt CO2-eq WEM</v>
      </c>
      <c r="C293" s="883" t="s">
        <v>48</v>
      </c>
      <c r="D293" s="18" t="s">
        <v>28</v>
      </c>
      <c r="E293" s="17" t="s">
        <v>159</v>
      </c>
      <c r="F293" s="18"/>
      <c r="G293" s="19" t="str">
        <f>$G$5</f>
        <v>Þús. tonn CO₂-íg. | kt CO₂e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528">
        <f>AO286</f>
        <v>22.076223064578009</v>
      </c>
      <c r="AP293" s="213">
        <v>20.84797983316783</v>
      </c>
      <c r="AQ293" s="213">
        <v>21.0669077361595</v>
      </c>
      <c r="AR293" s="213">
        <v>21.316270885613051</v>
      </c>
      <c r="AS293" s="213">
        <v>21.56769054795889</v>
      </c>
      <c r="AT293" s="213">
        <v>21.819639968771096</v>
      </c>
      <c r="AU293" s="213">
        <v>22.071807565513769</v>
      </c>
      <c r="AV293" s="213">
        <v>22.323196274072011</v>
      </c>
      <c r="AW293" s="213">
        <v>22.537183621068699</v>
      </c>
      <c r="AX293" s="213">
        <v>22.749863084988487</v>
      </c>
      <c r="AY293" s="213">
        <v>22.960331076477249</v>
      </c>
      <c r="AZ293" s="213">
        <v>23.16768400618087</v>
      </c>
      <c r="BA293" s="213">
        <v>23.371797241084991</v>
      </c>
      <c r="BB293" s="213">
        <v>23.572390356907292</v>
      </c>
      <c r="BC293" s="213">
        <v>23.768372814772121</v>
      </c>
      <c r="BD293" s="213">
        <v>23.959370715636382</v>
      </c>
      <c r="BE293" s="213">
        <v>24.145726800289584</v>
      </c>
      <c r="BF293" s="213">
        <v>24.327036011435037</v>
      </c>
      <c r="BG293" s="213">
        <v>24.506446501112322</v>
      </c>
      <c r="BH293" s="213">
        <v>24.680521008148805</v>
      </c>
      <c r="BI293" s="213">
        <v>24.848168993668832</v>
      </c>
      <c r="BJ293" s="213">
        <v>25.009670881954705</v>
      </c>
      <c r="BK293" s="213">
        <v>25.165213622527975</v>
      </c>
      <c r="BL293" s="213">
        <v>25.315358063953266</v>
      </c>
      <c r="BM293" s="213">
        <v>25.460353472259296</v>
      </c>
      <c r="BN293" s="213">
        <v>25.599638998881446</v>
      </c>
      <c r="BO293" s="213">
        <v>25.733027694298165</v>
      </c>
      <c r="BP293" s="213">
        <v>25.861329673102816</v>
      </c>
      <c r="BQ293" s="213">
        <v>25.976543605155218</v>
      </c>
      <c r="BR293" s="213">
        <v>26.08718927341268</v>
      </c>
      <c r="BS293" s="213">
        <v>26.193266677875187</v>
      </c>
      <c r="BT293" s="213">
        <v>26.294838135049933</v>
      </c>
      <c r="BU293" s="213">
        <v>26.391934803190491</v>
      </c>
    </row>
    <row r="294" spans="1:73" s="110" customFormat="1" x14ac:dyDescent="0.55000000000000004">
      <c r="A294" s="40" t="s">
        <v>46</v>
      </c>
      <c r="B294" s="572" t="str">
        <f>A294&amp;" WEM"</f>
        <v>5. Wastekt CO2-eq WEM</v>
      </c>
      <c r="C294" s="883" t="s">
        <v>48</v>
      </c>
      <c r="D294" s="46" t="s">
        <v>140</v>
      </c>
      <c r="E294" s="23"/>
      <c r="F294" s="24"/>
      <c r="G294" s="25" t="str">
        <f>$G$5</f>
        <v>Þús. tonn CO₂-íg. | kt CO₂e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528">
        <f>AO287</f>
        <v>233.17458725375354</v>
      </c>
      <c r="AP294" s="214">
        <v>198.19471045904623</v>
      </c>
      <c r="AQ294" s="214">
        <v>180.59686907778473</v>
      </c>
      <c r="AR294" s="214">
        <v>164.99639239645464</v>
      </c>
      <c r="AS294" s="214">
        <v>152.96900354165524</v>
      </c>
      <c r="AT294" s="214">
        <v>148.80556925597691</v>
      </c>
      <c r="AU294" s="214">
        <v>148.95331004890835</v>
      </c>
      <c r="AV294" s="214">
        <v>148.37856805939154</v>
      </c>
      <c r="AW294" s="214">
        <v>139.0553095898984</v>
      </c>
      <c r="AX294" s="214">
        <v>135.97251534492</v>
      </c>
      <c r="AY294" s="214">
        <v>133.66684395133288</v>
      </c>
      <c r="AZ294" s="214">
        <v>132.0516582230448</v>
      </c>
      <c r="BA294" s="214">
        <v>131.05134838910669</v>
      </c>
      <c r="BB294" s="214">
        <v>130.26730199683306</v>
      </c>
      <c r="BC294" s="214">
        <v>124.91469863300328</v>
      </c>
      <c r="BD294" s="214">
        <v>120.00314034444301</v>
      </c>
      <c r="BE294" s="214">
        <v>115.48947336811513</v>
      </c>
      <c r="BF294" s="214">
        <v>111.33508991559867</v>
      </c>
      <c r="BG294" s="214">
        <v>107.50947385544596</v>
      </c>
      <c r="BH294" s="214">
        <v>103.97942446788515</v>
      </c>
      <c r="BI294" s="214">
        <v>100.71744951954378</v>
      </c>
      <c r="BJ294" s="214">
        <v>97.700333039715744</v>
      </c>
      <c r="BK294" s="214">
        <v>94.907292149171496</v>
      </c>
      <c r="BL294" s="214">
        <v>92.32010023237892</v>
      </c>
      <c r="BM294" s="214">
        <v>89.922125931803095</v>
      </c>
      <c r="BN294" s="214">
        <v>87.697597607846404</v>
      </c>
      <c r="BO294" s="214">
        <v>85.634895345964324</v>
      </c>
      <c r="BP294" s="214">
        <v>83.723712480059419</v>
      </c>
      <c r="BQ294" s="214">
        <v>81.944384424507106</v>
      </c>
      <c r="BR294" s="214">
        <v>80.294810475542988</v>
      </c>
      <c r="BS294" s="214">
        <v>78.765297639528939</v>
      </c>
      <c r="BT294" s="214">
        <v>77.34704273199911</v>
      </c>
      <c r="BU294" s="214">
        <v>76.031951902415344</v>
      </c>
    </row>
    <row r="295" spans="1:73" s="110" customFormat="1" x14ac:dyDescent="0.55000000000000004">
      <c r="A295" s="40"/>
      <c r="B295" s="41"/>
      <c r="C295" s="883"/>
      <c r="D295" s="68"/>
      <c r="E295" s="67"/>
      <c r="F295" s="68"/>
      <c r="G295" s="38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</row>
    <row r="296" spans="1:73" s="110" customFormat="1" ht="36" customHeight="1" x14ac:dyDescent="0.55000000000000004">
      <c r="A296" s="9"/>
      <c r="B296" s="41" t="s">
        <v>48</v>
      </c>
      <c r="C296" s="883"/>
      <c r="D296" s="1208" t="str">
        <f>$D$20</f>
        <v>Framreiknuð losun: Sviðsmynd með viðbótaraðgerðum
Emission Projections: With Additional Measures (WAM) Scenario</v>
      </c>
      <c r="E296" s="1208"/>
      <c r="F296" s="115"/>
      <c r="G296" s="115"/>
      <c r="H296" s="11"/>
      <c r="I296" s="12" t="s">
        <v>48</v>
      </c>
      <c r="J296" s="13"/>
      <c r="K296" s="14"/>
      <c r="L296" s="15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2"/>
    </row>
    <row r="297" spans="1:73" s="110" customFormat="1" x14ac:dyDescent="0.55000000000000004">
      <c r="A297" s="40" t="s">
        <v>76</v>
      </c>
      <c r="B297" s="572" t="str">
        <f>A297&amp;" WAM"</f>
        <v>5.A Solid waste disposalkt CO2-eq WAM</v>
      </c>
      <c r="C297" s="883" t="s">
        <v>48</v>
      </c>
      <c r="D297" s="18" t="s">
        <v>25</v>
      </c>
      <c r="E297" s="17" t="s">
        <v>146</v>
      </c>
      <c r="F297" s="18"/>
      <c r="G297" s="19" t="str">
        <f>$G$5</f>
        <v>Þús. tonn CO₂-íg. | kt CO₂e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528">
        <f>AO283</f>
        <v>201.26070771553427</v>
      </c>
      <c r="AP297" s="78">
        <v>167.25478885358501</v>
      </c>
      <c r="AQ297" s="78">
        <v>149.51317383355135</v>
      </c>
      <c r="AR297" s="78">
        <v>133.73848826698719</v>
      </c>
      <c r="AS297" s="78">
        <v>121.53483401406143</v>
      </c>
      <c r="AT297" s="78">
        <v>117.19460457179039</v>
      </c>
      <c r="AU297" s="78">
        <v>111.05414474251995</v>
      </c>
      <c r="AV297" s="78">
        <v>105.37648691861162</v>
      </c>
      <c r="AW297" s="78">
        <v>91.965630859271769</v>
      </c>
      <c r="AX297" s="78">
        <v>85.599112478956442</v>
      </c>
      <c r="AY297" s="78">
        <v>80.66929916939786</v>
      </c>
      <c r="AZ297" s="78">
        <v>76.970300453790273</v>
      </c>
      <c r="BA297" s="78">
        <v>74.327258959368294</v>
      </c>
      <c r="BB297" s="78">
        <v>72.259720914399182</v>
      </c>
      <c r="BC297" s="78">
        <v>65.916148750816987</v>
      </c>
      <c r="BD297" s="78">
        <v>60.250585106924987</v>
      </c>
      <c r="BE297" s="78">
        <v>55.173447778249333</v>
      </c>
      <c r="BF297" s="78">
        <v>50.608612313237522</v>
      </c>
      <c r="BG297" s="78">
        <v>46.491258253962158</v>
      </c>
      <c r="BH297" s="78">
        <v>42.766070095910358</v>
      </c>
      <c r="BI297" s="78">
        <v>39.385733783446462</v>
      </c>
      <c r="BJ297" s="78">
        <v>36.309679491907168</v>
      </c>
      <c r="BK297" s="78">
        <v>33.503029709185292</v>
      </c>
      <c r="BL297" s="78">
        <v>30.935718501065573</v>
      </c>
      <c r="BM297" s="78">
        <v>28.581753559901426</v>
      </c>
      <c r="BN297" s="78">
        <v>26.418597390316855</v>
      </c>
      <c r="BO297" s="78">
        <v>24.426647940469639</v>
      </c>
      <c r="BP297" s="78">
        <v>22.588802277673469</v>
      </c>
      <c r="BQ297" s="78">
        <v>20.89008964479682</v>
      </c>
      <c r="BR297" s="78">
        <v>19.31736251189777</v>
      </c>
      <c r="BS297" s="78">
        <v>17.859036133389303</v>
      </c>
      <c r="BT297" s="78">
        <v>16.504868698987082</v>
      </c>
      <c r="BU297" s="78">
        <v>15.245775480251925</v>
      </c>
    </row>
    <row r="298" spans="1:73" s="110" customFormat="1" x14ac:dyDescent="0.55000000000000004">
      <c r="A298" s="40" t="s">
        <v>77</v>
      </c>
      <c r="B298" s="572" t="str">
        <f>A298&amp;" WAM"</f>
        <v>5.B Biological treatment of solid wastekt CO2-eq WAM</v>
      </c>
      <c r="C298" s="883" t="s">
        <v>48</v>
      </c>
      <c r="D298" s="18" t="s">
        <v>26</v>
      </c>
      <c r="E298" s="17" t="s">
        <v>157</v>
      </c>
      <c r="F298" s="18"/>
      <c r="G298" s="19" t="str">
        <f>$G$5</f>
        <v>Þús. tonn CO₂-íg. | kt CO₂e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528">
        <f>AO284</f>
        <v>3.0298550013473684</v>
      </c>
      <c r="AP298" s="212">
        <v>2.9279885666091952</v>
      </c>
      <c r="AQ298" s="212">
        <v>2.852834302389708</v>
      </c>
      <c r="AR298" s="212">
        <v>2.7776800381702205</v>
      </c>
      <c r="AS298" s="212">
        <v>2.7025257739507329</v>
      </c>
      <c r="AT298" s="212">
        <v>2.9313340252618749</v>
      </c>
      <c r="AU298" s="212">
        <v>2.9262556847929226</v>
      </c>
      <c r="AV298" s="212">
        <v>2.9262556847929226</v>
      </c>
      <c r="AW298" s="212">
        <v>2.9262556847929226</v>
      </c>
      <c r="AX298" s="212">
        <v>2.9262556847929226</v>
      </c>
      <c r="AY298" s="212">
        <v>2.9262556847929226</v>
      </c>
      <c r="AZ298" s="212">
        <v>2.9262556847929226</v>
      </c>
      <c r="BA298" s="212">
        <v>2.9262556847929226</v>
      </c>
      <c r="BB298" s="212">
        <v>2.9262556847929226</v>
      </c>
      <c r="BC298" s="212">
        <v>2.9262556847929226</v>
      </c>
      <c r="BD298" s="212">
        <v>2.9262556847929226</v>
      </c>
      <c r="BE298" s="212">
        <v>2.9262556847929226</v>
      </c>
      <c r="BF298" s="212">
        <v>2.9262556847929226</v>
      </c>
      <c r="BG298" s="212">
        <v>2.9262556847929226</v>
      </c>
      <c r="BH298" s="212">
        <v>2.9262556847929226</v>
      </c>
      <c r="BI298" s="212">
        <v>2.9262556847929226</v>
      </c>
      <c r="BJ298" s="212">
        <v>2.9262556847929226</v>
      </c>
      <c r="BK298" s="212">
        <v>2.9262556847929226</v>
      </c>
      <c r="BL298" s="212">
        <v>2.9262556847929226</v>
      </c>
      <c r="BM298" s="212">
        <v>2.9262556847929226</v>
      </c>
      <c r="BN298" s="212">
        <v>2.9262556847929226</v>
      </c>
      <c r="BO298" s="212">
        <v>2.9262556847929226</v>
      </c>
      <c r="BP298" s="212">
        <v>2.9262556847929226</v>
      </c>
      <c r="BQ298" s="212">
        <v>2.9262556847929226</v>
      </c>
      <c r="BR298" s="212">
        <v>2.9262556847929226</v>
      </c>
      <c r="BS298" s="212">
        <v>2.9262556847929226</v>
      </c>
      <c r="BT298" s="212">
        <v>2.9262556847929226</v>
      </c>
      <c r="BU298" s="212">
        <v>2.9262556847929226</v>
      </c>
    </row>
    <row r="299" spans="1:73" s="110" customFormat="1" x14ac:dyDescent="0.55000000000000004">
      <c r="A299" s="40" t="s">
        <v>78</v>
      </c>
      <c r="B299" s="572" t="str">
        <f>A299&amp;" WAM"</f>
        <v>5.C Incineration and open burning of wastekt CO2-eq WAM</v>
      </c>
      <c r="C299" s="883" t="s">
        <v>48</v>
      </c>
      <c r="D299" s="18" t="s">
        <v>27</v>
      </c>
      <c r="E299" s="17" t="s">
        <v>158</v>
      </c>
      <c r="F299" s="18"/>
      <c r="G299" s="19" t="str">
        <f>$G$5</f>
        <v>Þús. tonn CO₂-íg. | kt CO₂e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528">
        <f>AO285</f>
        <v>6.8078014722938942</v>
      </c>
      <c r="AP299" s="212">
        <v>7.1639452624880384</v>
      </c>
      <c r="AQ299" s="212">
        <v>7.1639450288727993</v>
      </c>
      <c r="AR299" s="212">
        <v>7.1639447952580273</v>
      </c>
      <c r="AS299" s="212">
        <v>7.1639445616437207</v>
      </c>
      <c r="AT299" s="212">
        <v>7.1639443280298831</v>
      </c>
      <c r="AU299" s="212">
        <v>7.1639440944165127</v>
      </c>
      <c r="AV299" s="213">
        <v>14.318960954787997</v>
      </c>
      <c r="AW299" s="213">
        <v>14.31895846775809</v>
      </c>
      <c r="AX299" s="213">
        <v>14.318955980733159</v>
      </c>
      <c r="AY299" s="213">
        <v>14.318953493713201</v>
      </c>
      <c r="AZ299" s="213">
        <v>14.318951006698216</v>
      </c>
      <c r="BA299" s="213">
        <v>14.318948519688208</v>
      </c>
      <c r="BB299" s="213">
        <v>14.31894603268317</v>
      </c>
      <c r="BC299" s="213">
        <v>14.318943545683107</v>
      </c>
      <c r="BD299" s="213">
        <v>14.318941058688019</v>
      </c>
      <c r="BE299" s="213">
        <v>14.318938571697904</v>
      </c>
      <c r="BF299" s="213">
        <v>14.31893608471276</v>
      </c>
      <c r="BG299" s="213">
        <v>14.318933597732594</v>
      </c>
      <c r="BH299" s="213">
        <v>14.318931110757399</v>
      </c>
      <c r="BI299" s="213">
        <v>14.31892862378718</v>
      </c>
      <c r="BJ299" s="213">
        <v>14.318926136821933</v>
      </c>
      <c r="BK299" s="213">
        <v>14.318923649861659</v>
      </c>
      <c r="BL299" s="213">
        <v>14.318921162906358</v>
      </c>
      <c r="BM299" s="213">
        <v>14.318918675956034</v>
      </c>
      <c r="BN299" s="213">
        <v>14.318916189010682</v>
      </c>
      <c r="BO299" s="213">
        <v>14.318913702070303</v>
      </c>
      <c r="BP299" s="213">
        <v>14.318911215134898</v>
      </c>
      <c r="BQ299" s="213">
        <v>14.318908728204466</v>
      </c>
      <c r="BR299" s="213">
        <v>14.318906241279009</v>
      </c>
      <c r="BS299" s="213">
        <v>14.318903754358525</v>
      </c>
      <c r="BT299" s="213">
        <v>14.318901267443014</v>
      </c>
      <c r="BU299" s="213">
        <v>14.318898780532477</v>
      </c>
    </row>
    <row r="300" spans="1:73" s="110" customFormat="1" x14ac:dyDescent="0.55000000000000004">
      <c r="A300" s="40" t="s">
        <v>79</v>
      </c>
      <c r="B300" s="572" t="str">
        <f>A300&amp;" WAM"</f>
        <v>5.D Wastewater handlingkt CO2-eq WAM</v>
      </c>
      <c r="C300" s="883" t="s">
        <v>48</v>
      </c>
      <c r="D300" s="18" t="s">
        <v>28</v>
      </c>
      <c r="E300" s="17" t="s">
        <v>159</v>
      </c>
      <c r="F300" s="18" t="str">
        <f>$F$22</f>
        <v>Ekki er til framreikningar fyrir þennan flokk í sviðsmynd með viðbótaraðgerðum, þ.a.l. eru er þetta sömu tölur og í sviðsmynd með núgildandi aðgerðum.</v>
      </c>
      <c r="G300" s="19" t="str">
        <f>$G$5</f>
        <v>Þús. tonn CO₂-íg. | kt CO₂e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528">
        <f>AO286</f>
        <v>22.076223064578009</v>
      </c>
      <c r="AP300" s="571">
        <v>20.847979833167834</v>
      </c>
      <c r="AQ300" s="571">
        <v>21.0669077361595</v>
      </c>
      <c r="AR300" s="571">
        <v>21.316270885613051</v>
      </c>
      <c r="AS300" s="571">
        <v>21.56769054795889</v>
      </c>
      <c r="AT300" s="571">
        <v>21.819639968771099</v>
      </c>
      <c r="AU300" s="571">
        <v>22.071807565513772</v>
      </c>
      <c r="AV300" s="571">
        <v>22.323196274072011</v>
      </c>
      <c r="AW300" s="571">
        <v>22.537183621068699</v>
      </c>
      <c r="AX300" s="571">
        <v>22.74986308498849</v>
      </c>
      <c r="AY300" s="571">
        <v>22.960331076477253</v>
      </c>
      <c r="AZ300" s="571">
        <v>23.16768400618087</v>
      </c>
      <c r="BA300" s="571">
        <v>23.371797241084991</v>
      </c>
      <c r="BB300" s="571">
        <v>23.572390356907292</v>
      </c>
      <c r="BC300" s="571">
        <v>23.768372814772121</v>
      </c>
      <c r="BD300" s="571">
        <v>23.959370715636389</v>
      </c>
      <c r="BE300" s="571">
        <v>24.145726800289587</v>
      </c>
      <c r="BF300" s="571">
        <v>24.327036011435041</v>
      </c>
      <c r="BG300" s="571">
        <v>24.506446501112322</v>
      </c>
      <c r="BH300" s="571">
        <v>24.680521008148808</v>
      </c>
      <c r="BI300" s="571">
        <v>24.848168993668835</v>
      </c>
      <c r="BJ300" s="571">
        <v>25.009670881954705</v>
      </c>
      <c r="BK300" s="571">
        <v>25.165213622527979</v>
      </c>
      <c r="BL300" s="571">
        <v>25.315358063953269</v>
      </c>
      <c r="BM300" s="571">
        <v>25.4603534722593</v>
      </c>
      <c r="BN300" s="571">
        <v>25.599638998881446</v>
      </c>
      <c r="BO300" s="571">
        <v>25.733027694298173</v>
      </c>
      <c r="BP300" s="571">
        <v>25.861329673102816</v>
      </c>
      <c r="BQ300" s="571">
        <v>25.976543605155221</v>
      </c>
      <c r="BR300" s="571">
        <v>26.087189273412683</v>
      </c>
      <c r="BS300" s="571">
        <v>26.193266677875187</v>
      </c>
      <c r="BT300" s="571">
        <v>26.294838135049936</v>
      </c>
      <c r="BU300" s="571">
        <v>26.391934803190495</v>
      </c>
    </row>
    <row r="301" spans="1:73" s="110" customFormat="1" x14ac:dyDescent="0.55000000000000004">
      <c r="A301" s="40" t="s">
        <v>46</v>
      </c>
      <c r="B301" s="572" t="str">
        <f>A301&amp;" WAM"</f>
        <v>5. Wastekt CO2-eq WAM</v>
      </c>
      <c r="C301" s="883" t="s">
        <v>48</v>
      </c>
      <c r="D301" s="46" t="s">
        <v>140</v>
      </c>
      <c r="E301" s="23"/>
      <c r="F301" s="24"/>
      <c r="G301" s="25" t="str">
        <f>$G$5</f>
        <v>Þús. tonn CO₂-íg. | kt CO₂e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528">
        <f>AO287</f>
        <v>233.17458725375354</v>
      </c>
      <c r="AP301" s="214">
        <v>198.19470251585008</v>
      </c>
      <c r="AQ301" s="214">
        <v>180.59686090097335</v>
      </c>
      <c r="AR301" s="214">
        <v>164.99638398602849</v>
      </c>
      <c r="AS301" s="214">
        <v>152.96899489761478</v>
      </c>
      <c r="AT301" s="214">
        <v>149.10952289385324</v>
      </c>
      <c r="AU301" s="214">
        <v>143.21615208724316</v>
      </c>
      <c r="AV301" s="214">
        <v>144.94489983226455</v>
      </c>
      <c r="AW301" s="214">
        <v>131.74802863289148</v>
      </c>
      <c r="AX301" s="214">
        <v>125.59418722947102</v>
      </c>
      <c r="AY301" s="214">
        <v>120.87483942438124</v>
      </c>
      <c r="AZ301" s="214">
        <v>117.38319115146228</v>
      </c>
      <c r="BA301" s="214">
        <v>114.94426040493441</v>
      </c>
      <c r="BB301" s="214">
        <v>113.07731298878257</v>
      </c>
      <c r="BC301" s="214">
        <v>106.92972079606514</v>
      </c>
      <c r="BD301" s="214">
        <v>101.45515256604233</v>
      </c>
      <c r="BE301" s="214">
        <v>96.56436883502974</v>
      </c>
      <c r="BF301" s="214">
        <v>92.180840094178251</v>
      </c>
      <c r="BG301" s="214">
        <v>88.242894037599996</v>
      </c>
      <c r="BH301" s="214">
        <v>84.691777899609491</v>
      </c>
      <c r="BI301" s="214">
        <v>81.479087085695397</v>
      </c>
      <c r="BJ301" s="214">
        <v>78.56453219547673</v>
      </c>
      <c r="BK301" s="214">
        <v>75.91342266636785</v>
      </c>
      <c r="BL301" s="214">
        <v>73.496253412718119</v>
      </c>
      <c r="BM301" s="214">
        <v>71.287281392909676</v>
      </c>
      <c r="BN301" s="214">
        <v>69.263408263001907</v>
      </c>
      <c r="BO301" s="214">
        <v>67.404845021631047</v>
      </c>
      <c r="BP301" s="214">
        <v>65.695298850704106</v>
      </c>
      <c r="BQ301" s="214">
        <v>64.111797662949442</v>
      </c>
      <c r="BR301" s="214">
        <v>62.649713711382383</v>
      </c>
      <c r="BS301" s="214">
        <v>61.29746225041594</v>
      </c>
      <c r="BT301" s="214">
        <v>60.044863786272956</v>
      </c>
      <c r="BU301" s="214">
        <v>58.882864748767823</v>
      </c>
    </row>
    <row r="302" spans="1:73" s="110" customFormat="1" x14ac:dyDescent="0.55000000000000004">
      <c r="A302" s="40"/>
      <c r="B302" s="41"/>
      <c r="C302" s="883"/>
      <c r="D302" s="68"/>
      <c r="E302" s="67"/>
      <c r="F302" s="68"/>
      <c r="G302" s="38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</row>
    <row r="303" spans="1:73" s="110" customFormat="1" x14ac:dyDescent="0.55000000000000004">
      <c r="A303" s="40"/>
      <c r="B303" s="41"/>
      <c r="C303" s="883"/>
      <c r="D303" s="68"/>
      <c r="E303" s="67"/>
      <c r="F303" s="68"/>
      <c r="G303" s="38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</row>
    <row r="304" spans="1:73" s="110" customFormat="1" x14ac:dyDescent="0.55000000000000004">
      <c r="A304" s="40"/>
      <c r="B304" s="41"/>
      <c r="C304" s="883"/>
      <c r="D304" s="68"/>
      <c r="E304" s="67"/>
      <c r="F304" s="68"/>
      <c r="G304" s="38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</row>
    <row r="305" spans="1:73" s="110" customFormat="1" x14ac:dyDescent="0.55000000000000004">
      <c r="A305" s="40"/>
      <c r="B305" s="41"/>
      <c r="C305" s="883"/>
      <c r="D305" s="68"/>
      <c r="E305" s="67"/>
      <c r="F305" s="68"/>
      <c r="G305" s="38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</row>
    <row r="306" spans="1:73" s="429" customFormat="1" ht="42.6" customHeight="1" x14ac:dyDescent="0.75">
      <c r="A306" s="209"/>
      <c r="B306" s="425" t="s">
        <v>48</v>
      </c>
      <c r="C306" s="897"/>
      <c r="D306" s="418" t="s">
        <v>203</v>
      </c>
      <c r="E306" s="116"/>
      <c r="F306" s="116"/>
      <c r="G306" s="118"/>
      <c r="H306" s="119"/>
      <c r="I306" s="426"/>
      <c r="J306" s="426"/>
      <c r="K306" s="426"/>
      <c r="L306" s="426"/>
      <c r="M306" s="426"/>
      <c r="N306" s="426"/>
      <c r="O306" s="426"/>
      <c r="P306" s="426"/>
      <c r="Q306" s="426"/>
      <c r="R306" s="426"/>
      <c r="S306" s="426"/>
      <c r="T306" s="427"/>
      <c r="U306" s="427"/>
      <c r="V306" s="427"/>
      <c r="W306" s="427"/>
      <c r="X306" s="427"/>
      <c r="Y306" s="427"/>
      <c r="Z306" s="427"/>
      <c r="AA306" s="427"/>
      <c r="AB306" s="427"/>
      <c r="AC306" s="427"/>
      <c r="AD306" s="427"/>
      <c r="AE306" s="427"/>
      <c r="AF306" s="427"/>
      <c r="AG306" s="427"/>
      <c r="AH306" s="427"/>
      <c r="AI306" s="427"/>
      <c r="AJ306" s="427"/>
      <c r="AK306" s="427"/>
      <c r="AL306" s="427"/>
      <c r="AM306" s="427"/>
      <c r="AN306" s="427"/>
      <c r="AO306" s="427"/>
      <c r="AP306" s="428"/>
      <c r="AQ306" s="428"/>
      <c r="AR306" s="428"/>
      <c r="AS306" s="428"/>
      <c r="AT306" s="428"/>
      <c r="AU306" s="428"/>
      <c r="AV306" s="428"/>
      <c r="AW306" s="428"/>
      <c r="AX306" s="428"/>
      <c r="AY306" s="428"/>
      <c r="AZ306" s="428"/>
      <c r="BA306" s="428"/>
      <c r="BB306" s="428"/>
      <c r="BC306" s="428"/>
      <c r="BD306" s="428"/>
      <c r="BE306" s="428"/>
      <c r="BF306" s="428"/>
      <c r="BG306" s="428"/>
      <c r="BH306" s="428"/>
      <c r="BI306" s="428"/>
      <c r="BJ306" s="428"/>
      <c r="BK306" s="428"/>
      <c r="BL306" s="428"/>
      <c r="BM306" s="428"/>
      <c r="BN306" s="428"/>
      <c r="BO306" s="428"/>
      <c r="BP306" s="428"/>
      <c r="BQ306" s="428"/>
      <c r="BR306" s="428"/>
      <c r="BS306" s="428"/>
      <c r="BT306" s="428"/>
      <c r="BU306" s="428"/>
    </row>
    <row r="307" spans="1:73" s="216" customFormat="1" ht="37.200000000000003" customHeight="1" x14ac:dyDescent="0.4">
      <c r="A307" s="215"/>
      <c r="B307" s="494"/>
      <c r="C307" s="898"/>
      <c r="D307" s="1206" t="s">
        <v>208</v>
      </c>
      <c r="E307" s="1206"/>
      <c r="F307" s="1206"/>
      <c r="G307" s="1206"/>
      <c r="H307" s="495"/>
      <c r="I307" s="496"/>
      <c r="J307" s="496"/>
      <c r="K307" s="496"/>
      <c r="L307" s="496"/>
      <c r="M307" s="496"/>
      <c r="N307" s="496"/>
      <c r="O307" s="496"/>
      <c r="P307" s="496"/>
      <c r="Q307" s="496"/>
      <c r="R307" s="496"/>
      <c r="S307" s="496"/>
      <c r="T307" s="496"/>
      <c r="U307" s="496"/>
      <c r="V307" s="496"/>
      <c r="W307" s="496"/>
      <c r="X307" s="496"/>
      <c r="Y307" s="496"/>
      <c r="Z307" s="496"/>
      <c r="AA307" s="496"/>
      <c r="AB307" s="496"/>
      <c r="AC307" s="496"/>
      <c r="AD307" s="496"/>
      <c r="AE307" s="496"/>
      <c r="AF307" s="496"/>
      <c r="AG307" s="496"/>
      <c r="AH307" s="496"/>
      <c r="AI307" s="496"/>
      <c r="AJ307" s="496"/>
      <c r="AK307" s="496"/>
      <c r="AL307" s="496"/>
      <c r="AM307" s="496"/>
      <c r="AN307" s="496"/>
      <c r="AO307" s="496"/>
      <c r="AP307" s="496"/>
      <c r="AQ307" s="496"/>
      <c r="AR307" s="496"/>
      <c r="AS307" s="496"/>
      <c r="AT307" s="496"/>
      <c r="AU307" s="496"/>
      <c r="AV307" s="496"/>
      <c r="AW307" s="496"/>
      <c r="AX307" s="496"/>
      <c r="AY307" s="496"/>
      <c r="AZ307" s="496"/>
      <c r="BA307" s="496"/>
      <c r="BB307" s="496"/>
      <c r="BC307" s="496"/>
      <c r="BD307" s="496"/>
      <c r="BE307" s="496"/>
      <c r="BF307" s="496"/>
      <c r="BG307" s="496"/>
      <c r="BH307" s="496"/>
      <c r="BI307" s="496"/>
      <c r="BJ307" s="496"/>
      <c r="BK307" s="496"/>
      <c r="BL307" s="496"/>
      <c r="BM307" s="496"/>
      <c r="BN307" s="496"/>
      <c r="BO307" s="496"/>
      <c r="BP307" s="496"/>
      <c r="BQ307" s="496"/>
      <c r="BR307" s="496"/>
      <c r="BS307" s="496"/>
      <c r="BT307" s="496"/>
      <c r="BU307" s="496"/>
    </row>
    <row r="308" spans="1:73" s="110" customFormat="1" x14ac:dyDescent="0.55000000000000004">
      <c r="A308" s="9"/>
      <c r="B308" s="41" t="s">
        <v>48</v>
      </c>
      <c r="C308" s="883"/>
      <c r="D308" s="219" t="str">
        <f>$D$4</f>
        <v>Söguleg losun | Historical Emissions</v>
      </c>
      <c r="E308" s="120"/>
      <c r="F308" s="120"/>
      <c r="G308" s="120"/>
      <c r="H308" s="11"/>
      <c r="I308" s="12" t="s">
        <v>48</v>
      </c>
      <c r="J308" s="13"/>
      <c r="K308" s="14"/>
      <c r="L308" s="15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2"/>
    </row>
    <row r="309" spans="1:73" s="110" customFormat="1" x14ac:dyDescent="0.55000000000000004">
      <c r="A309" s="40" t="s">
        <v>84</v>
      </c>
      <c r="B309" s="41" t="s">
        <v>48</v>
      </c>
      <c r="C309" s="883"/>
      <c r="D309" s="18" t="s">
        <v>31</v>
      </c>
      <c r="E309" s="17" t="s">
        <v>200</v>
      </c>
      <c r="F309" s="18"/>
      <c r="G309" s="19" t="str">
        <f>$G$5</f>
        <v>Þús. tonn CO₂-íg. | kt CO₂e</v>
      </c>
      <c r="H309" s="20">
        <v>221.10937807666664</v>
      </c>
      <c r="I309" s="20">
        <v>223.45648422493338</v>
      </c>
      <c r="J309" s="20">
        <v>204.96673222053337</v>
      </c>
      <c r="K309" s="20">
        <v>196.93769391346669</v>
      </c>
      <c r="L309" s="20">
        <v>215.03342151853334</v>
      </c>
      <c r="M309" s="20">
        <v>237.71387227506665</v>
      </c>
      <c r="N309" s="20">
        <v>273.30475524573336</v>
      </c>
      <c r="O309" s="20">
        <v>294.05093427306673</v>
      </c>
      <c r="P309" s="20">
        <v>340.36743871786666</v>
      </c>
      <c r="Q309" s="20">
        <v>365.77115387800001</v>
      </c>
      <c r="R309" s="20">
        <v>410.43408736853331</v>
      </c>
      <c r="S309" s="20">
        <v>351.43484296319997</v>
      </c>
      <c r="T309" s="20">
        <v>311.89578576600002</v>
      </c>
      <c r="U309" s="20">
        <v>335.20031285813332</v>
      </c>
      <c r="V309" s="20">
        <v>382.51090829640003</v>
      </c>
      <c r="W309" s="20">
        <v>424.43004818280002</v>
      </c>
      <c r="X309" s="20">
        <v>503.20407568560006</v>
      </c>
      <c r="Y309" s="20">
        <v>514.92035819013336</v>
      </c>
      <c r="Z309" s="20">
        <v>430.65361113226669</v>
      </c>
      <c r="AA309" s="20">
        <v>345.61492852480001</v>
      </c>
      <c r="AB309" s="20">
        <v>379.7535549454667</v>
      </c>
      <c r="AC309" s="20">
        <v>424.71952189760009</v>
      </c>
      <c r="AD309" s="20">
        <v>445.07818250000008</v>
      </c>
      <c r="AE309" s="20">
        <v>502.36303520266659</v>
      </c>
      <c r="AF309" s="20">
        <v>584.78753803533334</v>
      </c>
      <c r="AG309" s="20">
        <v>679.12283684040005</v>
      </c>
      <c r="AH309" s="20">
        <v>923.85523979279992</v>
      </c>
      <c r="AI309" s="20">
        <v>1155.4370035488</v>
      </c>
      <c r="AJ309" s="20">
        <v>1294.8181528967998</v>
      </c>
      <c r="AK309" s="20">
        <v>963.65322670770036</v>
      </c>
      <c r="AL309" s="20">
        <v>263.34999061560001</v>
      </c>
      <c r="AM309" s="20">
        <v>486.14060688480004</v>
      </c>
      <c r="AN309" s="20">
        <v>854.74603351946575</v>
      </c>
      <c r="AO309" s="20">
        <v>967.65275881202047</v>
      </c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</row>
    <row r="310" spans="1:73" s="110" customFormat="1" x14ac:dyDescent="0.55000000000000004">
      <c r="A310" s="40" t="s">
        <v>85</v>
      </c>
      <c r="B310" s="41" t="s">
        <v>48</v>
      </c>
      <c r="C310" s="883"/>
      <c r="D310" s="18" t="s">
        <v>32</v>
      </c>
      <c r="E310" s="17" t="s">
        <v>201</v>
      </c>
      <c r="F310" s="18"/>
      <c r="G310" s="19" t="str">
        <f>$G$5</f>
        <v>Þús. tonn CO₂-íg. | kt CO₂e</v>
      </c>
      <c r="H310" s="20">
        <v>28.078924997337403</v>
      </c>
      <c r="I310" s="20">
        <v>14.003294293724482</v>
      </c>
      <c r="J310" s="20">
        <v>20.477506171547937</v>
      </c>
      <c r="K310" s="20">
        <v>29.859948628888905</v>
      </c>
      <c r="L310" s="20">
        <v>33.981450185235616</v>
      </c>
      <c r="M310" s="20">
        <v>3.3673142021675906</v>
      </c>
      <c r="N310" s="20">
        <v>19.20316050014323</v>
      </c>
      <c r="O310" s="20">
        <v>38.488416696452902</v>
      </c>
      <c r="P310" s="20">
        <v>52.028676183577467</v>
      </c>
      <c r="Q310" s="20">
        <v>39.300358002951661</v>
      </c>
      <c r="R310" s="20">
        <v>54.39266252464077</v>
      </c>
      <c r="S310" s="20">
        <v>59.58949244727156</v>
      </c>
      <c r="T310" s="20">
        <v>85.828630656119159</v>
      </c>
      <c r="U310" s="20">
        <v>19.407378412801254</v>
      </c>
      <c r="V310" s="20">
        <v>21.049201422195413</v>
      </c>
      <c r="W310" s="20">
        <v>1.7528135484112446</v>
      </c>
      <c r="X310" s="20">
        <v>17.329076702058739</v>
      </c>
      <c r="Y310" s="20">
        <v>12.056398064687073</v>
      </c>
      <c r="Z310" s="20">
        <v>47.983835185837414</v>
      </c>
      <c r="AA310" s="20">
        <v>8.2248711263977814</v>
      </c>
      <c r="AB310" s="20">
        <v>0.25239549866666666</v>
      </c>
      <c r="AC310" s="20">
        <v>50.095054390143758</v>
      </c>
      <c r="AD310" s="20">
        <v>23.973493968715886</v>
      </c>
      <c r="AE310" s="20">
        <v>78.828862465477414</v>
      </c>
      <c r="AF310" s="20">
        <v>71.218037488772836</v>
      </c>
      <c r="AG310" s="20">
        <v>149.09981223853765</v>
      </c>
      <c r="AH310" s="20">
        <v>186.28610486189032</v>
      </c>
      <c r="AI310" s="20">
        <v>213.30217433150287</v>
      </c>
      <c r="AJ310" s="20">
        <v>242.53078987824037</v>
      </c>
      <c r="AK310" s="20">
        <v>205.50549032160174</v>
      </c>
      <c r="AL310" s="20">
        <v>77.945079331447673</v>
      </c>
      <c r="AM310" s="20">
        <v>128.49715115063333</v>
      </c>
      <c r="AN310" s="20">
        <v>287.2349714397854</v>
      </c>
      <c r="AO310" s="20">
        <v>332.63504422233115</v>
      </c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</row>
    <row r="311" spans="1:73" s="110" customFormat="1" x14ac:dyDescent="0.55000000000000004">
      <c r="A311" s="40" t="s">
        <v>225</v>
      </c>
      <c r="B311" s="41" t="s">
        <v>48</v>
      </c>
      <c r="C311" s="883"/>
      <c r="D311" s="46" t="s">
        <v>140</v>
      </c>
      <c r="E311" s="23"/>
      <c r="F311" s="24"/>
      <c r="G311" s="25" t="str">
        <f>$G$5</f>
        <v>Þús. tonn CO₂-íg. | kt CO₂e</v>
      </c>
      <c r="H311" s="26">
        <v>249.18830307400407</v>
      </c>
      <c r="I311" s="26">
        <v>237.45977851865786</v>
      </c>
      <c r="J311" s="26">
        <v>225.4442383920813</v>
      </c>
      <c r="K311" s="26">
        <v>226.79764254235559</v>
      </c>
      <c r="L311" s="26">
        <v>249.01487170376896</v>
      </c>
      <c r="M311" s="26">
        <v>241.08118647723427</v>
      </c>
      <c r="N311" s="26">
        <v>292.50791574587663</v>
      </c>
      <c r="O311" s="26">
        <v>332.53935096951966</v>
      </c>
      <c r="P311" s="26">
        <v>392.39611490144415</v>
      </c>
      <c r="Q311" s="26">
        <v>405.07151188095168</v>
      </c>
      <c r="R311" s="26">
        <v>464.82674989317411</v>
      </c>
      <c r="S311" s="26">
        <v>411.02433541047156</v>
      </c>
      <c r="T311" s="26">
        <v>397.72441642211913</v>
      </c>
      <c r="U311" s="26">
        <v>354.60769127093454</v>
      </c>
      <c r="V311" s="26">
        <v>403.56010971859541</v>
      </c>
      <c r="W311" s="26">
        <v>426.18286173121129</v>
      </c>
      <c r="X311" s="26">
        <v>520.53315238765879</v>
      </c>
      <c r="Y311" s="26">
        <v>526.97675625482043</v>
      </c>
      <c r="Z311" s="26">
        <v>478.63744631810414</v>
      </c>
      <c r="AA311" s="26">
        <v>353.83979965119778</v>
      </c>
      <c r="AB311" s="26">
        <v>380.00595044413336</v>
      </c>
      <c r="AC311" s="26">
        <v>474.81457628774382</v>
      </c>
      <c r="AD311" s="26">
        <v>469.05167646871598</v>
      </c>
      <c r="AE311" s="26">
        <v>581.19189766814407</v>
      </c>
      <c r="AF311" s="26">
        <v>656.00557552410612</v>
      </c>
      <c r="AG311" s="26">
        <v>828.22264907893759</v>
      </c>
      <c r="AH311" s="26">
        <v>1110.1413446546903</v>
      </c>
      <c r="AI311" s="26">
        <v>1368.7391778803028</v>
      </c>
      <c r="AJ311" s="26">
        <v>1537.3489427750405</v>
      </c>
      <c r="AK311" s="26">
        <v>1169.1587170293021</v>
      </c>
      <c r="AL311" s="26">
        <v>341.29506994704764</v>
      </c>
      <c r="AM311" s="26">
        <v>614.63775803543331</v>
      </c>
      <c r="AN311" s="26">
        <v>1141.9810049592513</v>
      </c>
      <c r="AO311" s="26">
        <v>1300.2878030343516</v>
      </c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</row>
    <row r="312" spans="1:73" s="110" customFormat="1" x14ac:dyDescent="0.55000000000000004">
      <c r="A312" s="40"/>
      <c r="B312" s="41"/>
      <c r="C312" s="883"/>
      <c r="D312" s="122"/>
      <c r="E312" s="121"/>
      <c r="F312" s="122"/>
      <c r="G312" s="123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  <c r="BI312" s="42"/>
      <c r="BJ312" s="42"/>
      <c r="BK312" s="42"/>
      <c r="BL312" s="42"/>
      <c r="BM312" s="42"/>
      <c r="BN312" s="42"/>
      <c r="BO312" s="42"/>
      <c r="BP312" s="42"/>
      <c r="BQ312" s="42"/>
      <c r="BR312" s="42"/>
      <c r="BS312" s="42"/>
      <c r="BT312" s="42"/>
      <c r="BU312" s="42"/>
    </row>
    <row r="313" spans="1:73" s="110" customFormat="1" ht="36" customHeight="1" x14ac:dyDescent="0.4">
      <c r="A313" s="9"/>
      <c r="B313" s="41" t="s">
        <v>48</v>
      </c>
      <c r="C313" s="894"/>
      <c r="D313" s="1209" t="str">
        <f>$D$12</f>
        <v>Framreiknuð losun: Sviðsmynd með núgildandi aðgerðum
Emission Projections: With Existing Measures (WEM) Scenario</v>
      </c>
      <c r="E313" s="1209"/>
      <c r="F313" s="115"/>
      <c r="G313" s="115"/>
      <c r="H313" s="11"/>
      <c r="I313" s="12" t="s">
        <v>48</v>
      </c>
      <c r="J313" s="13"/>
      <c r="K313" s="14"/>
      <c r="L313" s="15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2"/>
    </row>
    <row r="314" spans="1:73" s="110" customFormat="1" x14ac:dyDescent="0.55000000000000004">
      <c r="A314" s="40" t="s">
        <v>84</v>
      </c>
      <c r="B314" s="41" t="str">
        <f>A314&amp;" WEM"</f>
        <v>1.D.1.a International Aviationkt CO2-eq WEM</v>
      </c>
      <c r="C314" s="883" t="s">
        <v>48</v>
      </c>
      <c r="D314" s="18" t="s">
        <v>31</v>
      </c>
      <c r="E314" s="17" t="s">
        <v>200</v>
      </c>
      <c r="F314" s="18"/>
      <c r="G314" s="19" t="str">
        <f>$G$5</f>
        <v>Þús. tonn CO₂-íg. | kt CO₂e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528">
        <f>AO309</f>
        <v>967.65275881202047</v>
      </c>
      <c r="AP314" s="20">
        <v>1038.9249107999999</v>
      </c>
      <c r="AQ314" s="20">
        <v>1042.4197652400001</v>
      </c>
      <c r="AR314" s="20">
        <v>1110.0928557599998</v>
      </c>
      <c r="AS314" s="20">
        <v>1176.49509012</v>
      </c>
      <c r="AT314" s="20">
        <v>1242.2618964000001</v>
      </c>
      <c r="AU314" s="20">
        <v>1306.7578465200002</v>
      </c>
      <c r="AV314" s="20">
        <v>1369.98294048</v>
      </c>
      <c r="AW314" s="20">
        <v>1385.55092844</v>
      </c>
      <c r="AX314" s="20">
        <v>1400.1657742800003</v>
      </c>
      <c r="AY314" s="20">
        <v>1414.14519204</v>
      </c>
      <c r="AZ314" s="20">
        <v>1427.8068957599999</v>
      </c>
      <c r="BA314" s="20">
        <v>1440.51545736</v>
      </c>
      <c r="BB314" s="20">
        <v>1452.9063049200004</v>
      </c>
      <c r="BC314" s="20">
        <v>1464.3440103599999</v>
      </c>
      <c r="BD314" s="20">
        <v>1475.46400176</v>
      </c>
      <c r="BE314" s="20">
        <v>1485.94856508</v>
      </c>
      <c r="BF314" s="20">
        <v>1495.47998628</v>
      </c>
      <c r="BG314" s="20">
        <v>1511.3656882800001</v>
      </c>
      <c r="BH314" s="20">
        <v>1526.6159622</v>
      </c>
      <c r="BI314" s="20">
        <v>1540.9130939999998</v>
      </c>
      <c r="BJ314" s="20">
        <v>1554.8925117599999</v>
      </c>
      <c r="BK314" s="20">
        <v>1567.9187874000002</v>
      </c>
      <c r="BL314" s="20">
        <v>1580.6273490000003</v>
      </c>
      <c r="BM314" s="20">
        <v>1592.7004825200004</v>
      </c>
      <c r="BN314" s="20">
        <v>1603.82047392</v>
      </c>
      <c r="BO314" s="20">
        <v>1614.6227512800001</v>
      </c>
      <c r="BP314" s="20">
        <v>1624.7896005600001</v>
      </c>
      <c r="BQ314" s="20">
        <v>1625.74274268</v>
      </c>
      <c r="BR314" s="20">
        <v>1626.3781707600003</v>
      </c>
      <c r="BS314" s="20">
        <v>1626.3781707600003</v>
      </c>
      <c r="BT314" s="20">
        <v>1626.3781707600003</v>
      </c>
      <c r="BU314" s="20">
        <v>1626.0604567200003</v>
      </c>
    </row>
    <row r="315" spans="1:73" s="110" customFormat="1" x14ac:dyDescent="0.55000000000000004">
      <c r="A315" s="40" t="s">
        <v>85</v>
      </c>
      <c r="B315" s="41" t="str">
        <f>A315&amp;" WEM"</f>
        <v>1.D.1.b International Navigation kt CO2-eq WEM</v>
      </c>
      <c r="C315" s="883" t="s">
        <v>48</v>
      </c>
      <c r="D315" s="18" t="s">
        <v>32</v>
      </c>
      <c r="E315" s="17" t="s">
        <v>201</v>
      </c>
      <c r="F315" s="18"/>
      <c r="G315" s="19" t="str">
        <f>$G$5</f>
        <v>Þús. tonn CO₂-íg. | kt CO₂e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528">
        <f>AO310</f>
        <v>332.63504422233115</v>
      </c>
      <c r="AP315" s="20">
        <v>310.26310266713148</v>
      </c>
      <c r="AQ315" s="20">
        <v>315.36219905905949</v>
      </c>
      <c r="AR315" s="20">
        <v>330.03065475909</v>
      </c>
      <c r="AS315" s="20">
        <v>344.05472503202611</v>
      </c>
      <c r="AT315" s="20">
        <v>357.11377235945463</v>
      </c>
      <c r="AU315" s="20">
        <v>369.51910308898437</v>
      </c>
      <c r="AV315" s="20">
        <v>380.62944218378874</v>
      </c>
      <c r="AW315" s="20">
        <v>375.74884453010759</v>
      </c>
      <c r="AX315" s="20">
        <v>376.11198011976478</v>
      </c>
      <c r="AY315" s="20">
        <v>376.16283671699972</v>
      </c>
      <c r="AZ315" s="20">
        <v>375.1982368550776</v>
      </c>
      <c r="BA315" s="20">
        <v>373.76051474718793</v>
      </c>
      <c r="BB315" s="20">
        <v>371.12494922631015</v>
      </c>
      <c r="BC315" s="20">
        <v>367.79053898750453</v>
      </c>
      <c r="BD315" s="20">
        <v>363.60884416636657</v>
      </c>
      <c r="BE315" s="20">
        <v>357.82108199065351</v>
      </c>
      <c r="BF315" s="20">
        <v>350.86139102297676</v>
      </c>
      <c r="BG315" s="20">
        <v>345.36924680789156</v>
      </c>
      <c r="BH315" s="20">
        <v>338.15503473278699</v>
      </c>
      <c r="BI315" s="20">
        <v>329.02111910593999</v>
      </c>
      <c r="BJ315" s="20">
        <v>317.52658296964336</v>
      </c>
      <c r="BK315" s="20">
        <v>303.84571805924156</v>
      </c>
      <c r="BL315" s="20">
        <v>287.73753563441835</v>
      </c>
      <c r="BM315" s="20">
        <v>269.57710763728124</v>
      </c>
      <c r="BN315" s="20">
        <v>249.4353110713887</v>
      </c>
      <c r="BO315" s="20">
        <v>227.94698327928384</v>
      </c>
      <c r="BP315" s="20">
        <v>205.64076420338461</v>
      </c>
      <c r="BQ315" s="20">
        <v>181.97841391092206</v>
      </c>
      <c r="BR315" s="20">
        <v>158.99089970783635</v>
      </c>
      <c r="BS315" s="20">
        <v>137.21103937298312</v>
      </c>
      <c r="BT315" s="20">
        <v>117.06923165112839</v>
      </c>
      <c r="BU315" s="20">
        <v>98.775374014871886</v>
      </c>
    </row>
    <row r="316" spans="1:73" s="110" customFormat="1" x14ac:dyDescent="0.4">
      <c r="A316" s="40" t="s">
        <v>285</v>
      </c>
      <c r="B316" s="41" t="str">
        <f>A316&amp;" WEM"</f>
        <v>1.D memo items (do not count towards national totals)kt CO2-eq WEM</v>
      </c>
      <c r="C316" s="876"/>
      <c r="D316" s="46" t="s">
        <v>140</v>
      </c>
      <c r="E316" s="23"/>
      <c r="F316" s="24"/>
      <c r="G316" s="25" t="str">
        <f>$G$5</f>
        <v>Þús. tonn CO₂-íg. | kt CO₂e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528">
        <f>AO311</f>
        <v>1300.2878030343516</v>
      </c>
      <c r="AP316" s="26">
        <v>1349.1880134671314</v>
      </c>
      <c r="AQ316" s="26">
        <v>1357.7819642990598</v>
      </c>
      <c r="AR316" s="26">
        <v>1440.1235105190899</v>
      </c>
      <c r="AS316" s="26">
        <v>1520.549815152026</v>
      </c>
      <c r="AT316" s="26">
        <v>1599.3756687594548</v>
      </c>
      <c r="AU316" s="26">
        <v>1676.2769496089845</v>
      </c>
      <c r="AV316" s="26">
        <v>1750.6123826637888</v>
      </c>
      <c r="AW316" s="26">
        <v>1761.2997729701078</v>
      </c>
      <c r="AX316" s="26">
        <v>1776.2777543997649</v>
      </c>
      <c r="AY316" s="26">
        <v>1790.3080287569999</v>
      </c>
      <c r="AZ316" s="26">
        <v>1803.0051326150776</v>
      </c>
      <c r="BA316" s="26">
        <v>1814.2759721071882</v>
      </c>
      <c r="BB316" s="26">
        <v>1824.0312541463102</v>
      </c>
      <c r="BC316" s="26">
        <v>1832.1345493475044</v>
      </c>
      <c r="BD316" s="26">
        <v>1839.0728459263664</v>
      </c>
      <c r="BE316" s="26">
        <v>1843.7696470706533</v>
      </c>
      <c r="BF316" s="26">
        <v>1846.341377302977</v>
      </c>
      <c r="BG316" s="26">
        <v>1856.7349350878917</v>
      </c>
      <c r="BH316" s="26">
        <v>1864.7709969327871</v>
      </c>
      <c r="BI316" s="26">
        <v>1869.93421310594</v>
      </c>
      <c r="BJ316" s="26">
        <v>1872.4190947296433</v>
      </c>
      <c r="BK316" s="26">
        <v>1871.7645054592415</v>
      </c>
      <c r="BL316" s="26">
        <v>1868.3648846344188</v>
      </c>
      <c r="BM316" s="26">
        <v>1862.2775901572816</v>
      </c>
      <c r="BN316" s="26">
        <v>1853.255784991389</v>
      </c>
      <c r="BO316" s="26">
        <v>1842.5697345592839</v>
      </c>
      <c r="BP316" s="26">
        <v>1830.4303647633844</v>
      </c>
      <c r="BQ316" s="26">
        <v>1807.721156590922</v>
      </c>
      <c r="BR316" s="26">
        <v>1785.3690704678365</v>
      </c>
      <c r="BS316" s="26">
        <v>1763.5892101329835</v>
      </c>
      <c r="BT316" s="26">
        <v>1743.4474024111285</v>
      </c>
      <c r="BU316" s="26">
        <v>1724.8358307348719</v>
      </c>
    </row>
    <row r="317" spans="1:73" s="110" customFormat="1" x14ac:dyDescent="0.55000000000000004">
      <c r="A317" s="40"/>
      <c r="B317" s="41"/>
      <c r="C317" s="883"/>
      <c r="D317" s="122"/>
      <c r="E317" s="121"/>
      <c r="F317" s="122"/>
      <c r="G317" s="123"/>
      <c r="H317" s="125"/>
      <c r="I317" s="125"/>
      <c r="J317" s="125"/>
      <c r="K317" s="125"/>
      <c r="L317" s="125"/>
      <c r="M317" s="125"/>
      <c r="N317" s="125"/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  <c r="AA317" s="125"/>
      <c r="AB317" s="125"/>
      <c r="AC317" s="125"/>
      <c r="AD317" s="125"/>
      <c r="AE317" s="125"/>
      <c r="AF317" s="125"/>
      <c r="AG317" s="125"/>
      <c r="AH317" s="125"/>
      <c r="AI317" s="125"/>
      <c r="AJ317" s="125"/>
      <c r="AK317" s="125"/>
      <c r="AL317" s="125"/>
      <c r="AM317" s="125"/>
      <c r="AN317" s="125"/>
      <c r="AO317" s="125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  <c r="BI317" s="42"/>
      <c r="BJ317" s="42"/>
      <c r="BK317" s="42"/>
      <c r="BL317" s="42"/>
      <c r="BM317" s="42"/>
      <c r="BN317" s="42"/>
      <c r="BO317" s="42"/>
      <c r="BP317" s="42"/>
      <c r="BQ317" s="42"/>
      <c r="BR317" s="42"/>
      <c r="BS317" s="42"/>
      <c r="BT317" s="42"/>
      <c r="BU317" s="42"/>
    </row>
    <row r="318" spans="1:73" s="110" customFormat="1" ht="36" customHeight="1" x14ac:dyDescent="0.55000000000000004">
      <c r="A318" s="9"/>
      <c r="B318" s="41" t="s">
        <v>48</v>
      </c>
      <c r="C318" s="883"/>
      <c r="D318" s="1209" t="str">
        <f>$D$20</f>
        <v>Framreiknuð losun: Sviðsmynd með viðbótaraðgerðum
Emission Projections: With Additional Measures (WAM) Scenario</v>
      </c>
      <c r="E318" s="1209"/>
      <c r="F318" s="115"/>
      <c r="G318" s="115"/>
      <c r="H318" s="11"/>
      <c r="I318" s="12" t="s">
        <v>48</v>
      </c>
      <c r="J318" s="13"/>
      <c r="K318" s="14"/>
      <c r="L318" s="15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  <c r="BR318" s="16"/>
      <c r="BS318" s="16"/>
      <c r="BT318" s="16"/>
      <c r="BU318" s="12"/>
    </row>
    <row r="319" spans="1:73" s="110" customFormat="1" x14ac:dyDescent="0.4">
      <c r="A319" s="40" t="s">
        <v>84</v>
      </c>
      <c r="B319" s="41" t="str">
        <f>A319&amp;" WAM"</f>
        <v>1.D.1.a International Aviationkt CO2-eq WAM</v>
      </c>
      <c r="C319" s="876"/>
      <c r="D319" s="18" t="s">
        <v>31</v>
      </c>
      <c r="E319" s="17" t="s">
        <v>200</v>
      </c>
      <c r="F319" s="18"/>
      <c r="G319" s="19" t="str">
        <f>$G$5</f>
        <v>Þús. tonn CO₂-íg. | kt CO₂e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528">
        <f>AO309</f>
        <v>967.65275881202047</v>
      </c>
      <c r="AP319" s="78">
        <v>1038.9249107999999</v>
      </c>
      <c r="AQ319" s="78">
        <v>1042.4197652400001</v>
      </c>
      <c r="AR319" s="78">
        <v>1088.057245878</v>
      </c>
      <c r="AS319" s="78">
        <v>1153.142312958</v>
      </c>
      <c r="AT319" s="78">
        <v>1217.6039262059999</v>
      </c>
      <c r="AU319" s="78">
        <v>1280.8186317900002</v>
      </c>
      <c r="AV319" s="78">
        <v>1288.404635958</v>
      </c>
      <c r="AW319" s="78">
        <v>1303.044815322</v>
      </c>
      <c r="AX319" s="78">
        <v>1316.789450964</v>
      </c>
      <c r="AY319" s="78">
        <v>1329.9375825540001</v>
      </c>
      <c r="AZ319" s="78">
        <v>1342.786280652</v>
      </c>
      <c r="BA319" s="78">
        <v>1154.5867394279999</v>
      </c>
      <c r="BB319" s="78">
        <v>1164.5186885460002</v>
      </c>
      <c r="BC319" s="78">
        <v>1173.6854902079999</v>
      </c>
      <c r="BD319" s="78">
        <v>1182.5982405719999</v>
      </c>
      <c r="BE319" s="78">
        <v>1191.00288834</v>
      </c>
      <c r="BF319" s="78">
        <v>990.85727340000005</v>
      </c>
      <c r="BG319" s="78">
        <v>1001.35971356544</v>
      </c>
      <c r="BH319" s="78">
        <v>1011.4390061352</v>
      </c>
      <c r="BI319" s="78">
        <v>1020.8898379259999</v>
      </c>
      <c r="BJ319" s="78">
        <v>1030.1259200299201</v>
      </c>
      <c r="BK319" s="78">
        <v>914.18883013799984</v>
      </c>
      <c r="BL319" s="78">
        <v>921.56158308599993</v>
      </c>
      <c r="BM319" s="78">
        <v>928.56366047808001</v>
      </c>
      <c r="BN319" s="78">
        <v>935.0115595819201</v>
      </c>
      <c r="BO319" s="78">
        <v>941.27242260743981</v>
      </c>
      <c r="BP319" s="78">
        <v>495.16624273679986</v>
      </c>
      <c r="BQ319" s="78">
        <v>495.41254931952</v>
      </c>
      <c r="BR319" s="78">
        <v>495.56539181447988</v>
      </c>
      <c r="BS319" s="78">
        <v>495.5224094143199</v>
      </c>
      <c r="BT319" s="78">
        <v>495.47942701415991</v>
      </c>
      <c r="BU319" s="78">
        <v>495.34006253399991</v>
      </c>
    </row>
    <row r="320" spans="1:73" s="110" customFormat="1" x14ac:dyDescent="0.55000000000000004">
      <c r="A320" s="40" t="s">
        <v>85</v>
      </c>
      <c r="B320" s="41" t="str">
        <f>A320&amp;" WAM"</f>
        <v>1.D.1.b International Navigation kt CO2-eq WAM</v>
      </c>
      <c r="C320" s="883" t="s">
        <v>48</v>
      </c>
      <c r="D320" s="18" t="s">
        <v>32</v>
      </c>
      <c r="E320" s="17" t="s">
        <v>201</v>
      </c>
      <c r="F320" s="18" t="str">
        <f>$F$22</f>
        <v>Ekki er til framreikningar fyrir þennan flokk í sviðsmynd með viðbótaraðgerðum, þ.a.l. eru er þetta sömu tölur og í sviðsmynd með núgildandi aðgerðum.</v>
      </c>
      <c r="G320" s="19" t="str">
        <f>$G$5</f>
        <v>Þús. tonn CO₂-íg. | kt CO₂e</v>
      </c>
      <c r="H320" s="699"/>
      <c r="I320" s="699"/>
      <c r="J320" s="699"/>
      <c r="K320" s="699"/>
      <c r="L320" s="699"/>
      <c r="M320" s="699"/>
      <c r="N320" s="699"/>
      <c r="O320" s="699"/>
      <c r="P320" s="699"/>
      <c r="Q320" s="699"/>
      <c r="R320" s="699"/>
      <c r="S320" s="699"/>
      <c r="T320" s="699"/>
      <c r="U320" s="699"/>
      <c r="V320" s="699"/>
      <c r="W320" s="699"/>
      <c r="X320" s="699"/>
      <c r="Y320" s="699"/>
      <c r="Z320" s="699"/>
      <c r="AA320" s="699"/>
      <c r="AB320" s="699"/>
      <c r="AC320" s="699"/>
      <c r="AD320" s="699"/>
      <c r="AE320" s="699"/>
      <c r="AF320" s="699"/>
      <c r="AG320" s="699"/>
      <c r="AH320" s="699"/>
      <c r="AI320" s="699"/>
      <c r="AJ320" s="699"/>
      <c r="AK320" s="699"/>
      <c r="AL320" s="699"/>
      <c r="AM320" s="699"/>
      <c r="AN320" s="699"/>
      <c r="AO320" s="528">
        <f>AO310</f>
        <v>332.63504422233115</v>
      </c>
      <c r="AP320" s="561">
        <v>310.26310266713148</v>
      </c>
      <c r="AQ320" s="561">
        <v>315.36219905905949</v>
      </c>
      <c r="AR320" s="561">
        <v>330.03065475909</v>
      </c>
      <c r="AS320" s="561">
        <v>344.05472503202611</v>
      </c>
      <c r="AT320" s="561">
        <v>357.11377235945463</v>
      </c>
      <c r="AU320" s="561">
        <v>369.51910308898437</v>
      </c>
      <c r="AV320" s="561">
        <v>380.62944218378874</v>
      </c>
      <c r="AW320" s="561">
        <v>375.74884453010759</v>
      </c>
      <c r="AX320" s="561">
        <v>376.11198011976478</v>
      </c>
      <c r="AY320" s="561">
        <v>376.16283671699972</v>
      </c>
      <c r="AZ320" s="561">
        <v>375.1982368550776</v>
      </c>
      <c r="BA320" s="561">
        <v>373.76051474718793</v>
      </c>
      <c r="BB320" s="561">
        <v>371.12494922631015</v>
      </c>
      <c r="BC320" s="561">
        <v>367.79053898750453</v>
      </c>
      <c r="BD320" s="561">
        <v>363.60884416636657</v>
      </c>
      <c r="BE320" s="561">
        <v>357.82108199065351</v>
      </c>
      <c r="BF320" s="561">
        <v>350.86139102297676</v>
      </c>
      <c r="BG320" s="561">
        <v>345.36924680789156</v>
      </c>
      <c r="BH320" s="561">
        <v>338.15503473278699</v>
      </c>
      <c r="BI320" s="561">
        <v>329.02111910593999</v>
      </c>
      <c r="BJ320" s="561">
        <v>317.52658296964336</v>
      </c>
      <c r="BK320" s="561">
        <v>303.84571805924156</v>
      </c>
      <c r="BL320" s="561">
        <v>287.73753563441835</v>
      </c>
      <c r="BM320" s="561">
        <v>269.57710763728124</v>
      </c>
      <c r="BN320" s="561">
        <v>249.4353110713887</v>
      </c>
      <c r="BO320" s="561">
        <v>227.94698327928384</v>
      </c>
      <c r="BP320" s="561">
        <v>205.64076420338461</v>
      </c>
      <c r="BQ320" s="561">
        <v>181.97841391092206</v>
      </c>
      <c r="BR320" s="561">
        <v>158.99089970783635</v>
      </c>
      <c r="BS320" s="561">
        <v>137.21103937298312</v>
      </c>
      <c r="BT320" s="561">
        <v>117.06923165112839</v>
      </c>
      <c r="BU320" s="561">
        <v>98.775374014871886</v>
      </c>
    </row>
    <row r="321" spans="1:88" s="110" customFormat="1" x14ac:dyDescent="0.4">
      <c r="A321" s="40" t="s">
        <v>285</v>
      </c>
      <c r="B321" s="41" t="str">
        <f>A321&amp;" WAM"</f>
        <v>1.D memo items (do not count towards national totals)kt CO2-eq WAM</v>
      </c>
      <c r="C321" s="876"/>
      <c r="D321" s="46" t="s">
        <v>140</v>
      </c>
      <c r="E321" s="23"/>
      <c r="F321" s="24"/>
      <c r="G321" s="25" t="str">
        <f>$G$5</f>
        <v>Þús. tonn CO₂-íg. | kt CO₂e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528">
        <f>AO311</f>
        <v>1300.2878030343516</v>
      </c>
      <c r="AP321" s="26">
        <v>1349.1880134671314</v>
      </c>
      <c r="AQ321" s="26">
        <v>1357.7819642990598</v>
      </c>
      <c r="AR321" s="26">
        <v>1418.0879006370901</v>
      </c>
      <c r="AS321" s="26">
        <v>1497.197037990026</v>
      </c>
      <c r="AT321" s="26">
        <v>1574.7176985654544</v>
      </c>
      <c r="AU321" s="26">
        <v>1650.3377348789845</v>
      </c>
      <c r="AV321" s="26">
        <v>1669.0340781417888</v>
      </c>
      <c r="AW321" s="26">
        <v>1678.7936598521078</v>
      </c>
      <c r="AX321" s="26">
        <v>1692.9014310837647</v>
      </c>
      <c r="AY321" s="26">
        <v>1706.100419271</v>
      </c>
      <c r="AZ321" s="26">
        <v>1717.9845175070777</v>
      </c>
      <c r="BA321" s="26">
        <v>1528.347254175188</v>
      </c>
      <c r="BB321" s="26">
        <v>1535.6436377723101</v>
      </c>
      <c r="BC321" s="26">
        <v>1541.4760291955045</v>
      </c>
      <c r="BD321" s="26">
        <v>1546.2070847383666</v>
      </c>
      <c r="BE321" s="26">
        <v>1548.8239703306535</v>
      </c>
      <c r="BF321" s="26">
        <v>1341.7186644229769</v>
      </c>
      <c r="BG321" s="26">
        <v>1346.7289603733316</v>
      </c>
      <c r="BH321" s="26">
        <v>1349.5940408679871</v>
      </c>
      <c r="BI321" s="26">
        <v>1349.9109570319399</v>
      </c>
      <c r="BJ321" s="26">
        <v>1347.6525029995632</v>
      </c>
      <c r="BK321" s="26">
        <v>1218.0345481972415</v>
      </c>
      <c r="BL321" s="26">
        <v>1209.2991187204182</v>
      </c>
      <c r="BM321" s="26">
        <v>1198.1407681153612</v>
      </c>
      <c r="BN321" s="26">
        <v>1184.4468706533089</v>
      </c>
      <c r="BO321" s="26">
        <v>1169.2194058867237</v>
      </c>
      <c r="BP321" s="26">
        <v>700.80700694018446</v>
      </c>
      <c r="BQ321" s="26">
        <v>677.39096323044203</v>
      </c>
      <c r="BR321" s="26">
        <v>654.55629152231631</v>
      </c>
      <c r="BS321" s="26">
        <v>632.73344878730302</v>
      </c>
      <c r="BT321" s="26">
        <v>612.54865866528826</v>
      </c>
      <c r="BU321" s="26">
        <v>594.1154365488718</v>
      </c>
    </row>
    <row r="322" spans="1:88" s="110" customFormat="1" x14ac:dyDescent="0.55000000000000004">
      <c r="A322" s="40"/>
      <c r="B322" s="41"/>
      <c r="C322" s="883"/>
      <c r="D322" s="122"/>
      <c r="E322" s="121"/>
      <c r="F322" s="122"/>
      <c r="G322" s="123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  <c r="AA322" s="125"/>
      <c r="AB322" s="125"/>
      <c r="AC322" s="125"/>
      <c r="AD322" s="125"/>
      <c r="AE322" s="125"/>
      <c r="AF322" s="125"/>
      <c r="AG322" s="125"/>
      <c r="AH322" s="125"/>
      <c r="AI322" s="125"/>
      <c r="AJ322" s="125"/>
      <c r="AK322" s="125"/>
      <c r="AL322" s="125"/>
      <c r="AM322" s="125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42"/>
      <c r="BR322" s="42"/>
      <c r="BS322" s="42"/>
      <c r="BT322" s="42"/>
      <c r="BU322" s="42"/>
    </row>
    <row r="323" spans="1:88" s="110" customFormat="1" x14ac:dyDescent="0.55000000000000004">
      <c r="A323" s="40"/>
      <c r="B323" s="41"/>
      <c r="C323" s="883"/>
      <c r="D323" s="122"/>
      <c r="E323" s="121"/>
      <c r="F323" s="122"/>
      <c r="G323" s="123"/>
      <c r="H323" s="125"/>
      <c r="I323" s="125"/>
      <c r="J323" s="125"/>
      <c r="K323" s="125"/>
      <c r="L323" s="125"/>
      <c r="M323" s="125"/>
      <c r="N323" s="125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5"/>
      <c r="AK323" s="125"/>
      <c r="AL323" s="125"/>
      <c r="AM323" s="125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42"/>
      <c r="BR323" s="42"/>
      <c r="BS323" s="42"/>
      <c r="BT323" s="42"/>
      <c r="BU323" s="42"/>
    </row>
    <row r="324" spans="1:88" s="110" customFormat="1" x14ac:dyDescent="0.55000000000000004">
      <c r="A324" s="40"/>
      <c r="B324" s="41"/>
      <c r="C324" s="883"/>
      <c r="D324" s="122"/>
      <c r="E324" s="121"/>
      <c r="F324" s="122"/>
      <c r="G324" s="123"/>
      <c r="H324" s="125"/>
      <c r="I324" s="125"/>
      <c r="J324" s="125"/>
      <c r="K324" s="125"/>
      <c r="L324" s="125"/>
      <c r="M324" s="125"/>
      <c r="N324" s="125"/>
      <c r="O324" s="125"/>
      <c r="P324" s="125"/>
      <c r="Q324" s="125"/>
      <c r="R324" s="125"/>
      <c r="S324" s="125"/>
      <c r="T324" s="125"/>
      <c r="U324" s="125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5"/>
      <c r="AK324" s="125"/>
      <c r="AL324" s="125"/>
      <c r="AM324" s="125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42"/>
      <c r="BR324" s="42"/>
      <c r="BS324" s="42"/>
      <c r="BT324" s="42"/>
      <c r="BU324" s="42"/>
    </row>
    <row r="325" spans="1:88" s="126" customFormat="1" ht="25.2" thickBot="1" x14ac:dyDescent="0.6">
      <c r="C325" s="899"/>
      <c r="D325" s="220"/>
    </row>
    <row r="326" spans="1:88" s="110" customFormat="1" ht="25.2" thickTop="1" x14ac:dyDescent="0.55000000000000004">
      <c r="A326" s="40"/>
      <c r="B326" s="41"/>
      <c r="C326" s="883"/>
      <c r="D326" s="122"/>
      <c r="E326" s="121"/>
      <c r="F326" s="122"/>
      <c r="G326" s="123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  <c r="AA326" s="125"/>
      <c r="AB326" s="125"/>
      <c r="AC326" s="125"/>
      <c r="AD326" s="125"/>
      <c r="AE326" s="125"/>
      <c r="AF326" s="125"/>
      <c r="AG326" s="125"/>
      <c r="AH326" s="125"/>
      <c r="AI326" s="125"/>
      <c r="AJ326" s="125"/>
      <c r="AK326" s="125"/>
      <c r="AL326" s="125"/>
      <c r="AM326" s="125"/>
      <c r="AN326" s="125"/>
      <c r="AO326" s="125"/>
      <c r="AP326" s="125"/>
      <c r="AQ326" s="125"/>
      <c r="AR326" s="125"/>
      <c r="AS326" s="125"/>
      <c r="AT326" s="125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42"/>
      <c r="BR326" s="42"/>
      <c r="BS326" s="42"/>
      <c r="BT326" s="42"/>
      <c r="BU326" s="42"/>
    </row>
    <row r="327" spans="1:88" s="110" customFormat="1" x14ac:dyDescent="0.55000000000000004">
      <c r="A327" s="40"/>
      <c r="B327" s="41"/>
      <c r="C327" s="883"/>
      <c r="D327" s="122"/>
      <c r="E327" s="121"/>
      <c r="F327" s="122"/>
      <c r="G327" s="123"/>
      <c r="H327" s="125"/>
      <c r="I327" s="125"/>
      <c r="J327" s="125"/>
      <c r="K327" s="125"/>
      <c r="L327" s="125"/>
      <c r="M327" s="125"/>
      <c r="N327" s="125"/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  <c r="AA327" s="125"/>
      <c r="AB327" s="125"/>
      <c r="AC327" s="125"/>
      <c r="AD327" s="125"/>
      <c r="AE327" s="125"/>
      <c r="AF327" s="125"/>
      <c r="AG327" s="125"/>
      <c r="AH327" s="125"/>
      <c r="AI327" s="125"/>
      <c r="AJ327" s="125"/>
      <c r="AK327" s="125"/>
      <c r="AL327" s="125"/>
      <c r="AM327" s="125"/>
      <c r="AN327" s="125"/>
      <c r="AO327" s="125"/>
      <c r="AP327" s="125"/>
      <c r="AQ327" s="125"/>
      <c r="AR327" s="125"/>
      <c r="AS327" s="125"/>
      <c r="AT327" s="125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42"/>
      <c r="BR327" s="42"/>
      <c r="BS327" s="42"/>
      <c r="BT327" s="42"/>
      <c r="BU327" s="42"/>
    </row>
    <row r="328" spans="1:88" s="110" customFormat="1" x14ac:dyDescent="0.55000000000000004">
      <c r="A328" s="40"/>
      <c r="B328" s="41"/>
      <c r="C328" s="883"/>
      <c r="D328" s="122"/>
      <c r="E328" s="121"/>
      <c r="F328" s="122"/>
      <c r="G328" s="123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  <c r="AA328" s="125"/>
      <c r="AB328" s="125"/>
      <c r="AC328" s="125"/>
      <c r="AD328" s="125"/>
      <c r="AE328" s="125"/>
      <c r="AF328" s="125"/>
      <c r="AG328" s="125"/>
      <c r="AH328" s="125"/>
      <c r="AI328" s="125"/>
      <c r="AJ328" s="125"/>
      <c r="AK328" s="125"/>
      <c r="AL328" s="125"/>
      <c r="AM328" s="125"/>
      <c r="AN328" s="125"/>
      <c r="AO328" s="125"/>
      <c r="AP328" s="125"/>
      <c r="AQ328" s="125"/>
      <c r="AR328" s="125"/>
      <c r="AS328" s="125"/>
      <c r="AT328" s="125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42"/>
      <c r="BR328" s="42"/>
      <c r="BS328" s="42"/>
      <c r="BT328" s="42"/>
      <c r="BU328" s="42"/>
    </row>
    <row r="329" spans="1:88" s="110" customFormat="1" x14ac:dyDescent="0.55000000000000004">
      <c r="A329" s="40"/>
      <c r="B329" s="41"/>
      <c r="C329" s="883"/>
      <c r="D329" s="122"/>
      <c r="E329" s="121"/>
      <c r="F329" s="122"/>
      <c r="G329" s="123"/>
      <c r="H329" s="125"/>
      <c r="I329" s="125"/>
      <c r="J329" s="125"/>
      <c r="K329" s="125"/>
      <c r="L329" s="125"/>
      <c r="M329" s="125"/>
      <c r="N329" s="125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  <c r="AA329" s="125"/>
      <c r="AB329" s="125"/>
      <c r="AC329" s="125"/>
      <c r="AD329" s="125"/>
      <c r="AE329" s="125"/>
      <c r="AF329" s="125"/>
      <c r="AG329" s="125"/>
      <c r="AH329" s="125"/>
      <c r="AI329" s="125"/>
      <c r="AJ329" s="125"/>
      <c r="AK329" s="125"/>
      <c r="AL329" s="125"/>
      <c r="AM329" s="125"/>
      <c r="AN329" s="125"/>
      <c r="AO329" s="125"/>
      <c r="AP329" s="125"/>
      <c r="AQ329" s="125"/>
      <c r="AR329" s="125"/>
      <c r="AS329" s="125"/>
      <c r="AT329" s="125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42"/>
      <c r="BR329" s="42"/>
      <c r="BS329" s="42"/>
      <c r="BT329" s="42"/>
      <c r="BU329" s="42"/>
    </row>
    <row r="330" spans="1:88" s="424" customFormat="1" ht="42.6" customHeight="1" x14ac:dyDescent="0.75">
      <c r="A330" s="210"/>
      <c r="B330" s="211" t="s">
        <v>48</v>
      </c>
      <c r="C330" s="878"/>
      <c r="D330" s="421" t="s">
        <v>204</v>
      </c>
      <c r="E330" s="422"/>
      <c r="F330" s="422"/>
      <c r="G330" s="422"/>
      <c r="H330" s="422"/>
      <c r="I330" s="127"/>
      <c r="J330" s="127"/>
      <c r="K330" s="127"/>
      <c r="L330" s="127"/>
      <c r="M330" s="127"/>
      <c r="N330" s="127"/>
      <c r="O330" s="127"/>
      <c r="P330" s="127"/>
      <c r="Q330" s="127"/>
      <c r="R330" s="127"/>
      <c r="S330" s="127"/>
      <c r="T330" s="127"/>
      <c r="U330" s="127"/>
      <c r="V330" s="127"/>
      <c r="W330" s="127"/>
      <c r="X330" s="127"/>
      <c r="Y330" s="127"/>
      <c r="Z330" s="127"/>
      <c r="AA330" s="127"/>
      <c r="AB330" s="127"/>
      <c r="AC330" s="423"/>
      <c r="AD330" s="423"/>
      <c r="AE330" s="423"/>
      <c r="AF330" s="423"/>
      <c r="AG330" s="423"/>
      <c r="AH330" s="423"/>
      <c r="AI330" s="423"/>
      <c r="AJ330" s="423"/>
      <c r="AK330" s="423"/>
      <c r="AL330" s="423"/>
      <c r="AM330" s="423"/>
      <c r="AN330" s="423"/>
      <c r="AO330" s="423"/>
      <c r="AP330" s="423"/>
      <c r="AQ330" s="423"/>
      <c r="AR330" s="423"/>
      <c r="AS330" s="423"/>
      <c r="AT330" s="423"/>
      <c r="AU330" s="423"/>
      <c r="AV330" s="423"/>
      <c r="AW330" s="423"/>
      <c r="AX330" s="423"/>
      <c r="AY330" s="423"/>
      <c r="AZ330" s="423"/>
      <c r="BA330" s="423"/>
      <c r="BB330" s="423"/>
      <c r="BC330" s="423"/>
      <c r="BD330" s="423"/>
      <c r="BE330" s="423"/>
      <c r="BF330" s="423"/>
      <c r="BG330" s="423"/>
      <c r="BH330" s="423"/>
      <c r="BI330" s="423"/>
      <c r="BJ330" s="423"/>
      <c r="BK330" s="423"/>
      <c r="BL330" s="423"/>
      <c r="BM330" s="423"/>
      <c r="BN330" s="423"/>
      <c r="BO330" s="423"/>
      <c r="BP330" s="423"/>
      <c r="BQ330" s="423"/>
      <c r="BR330" s="423"/>
      <c r="BS330" s="423"/>
      <c r="BT330" s="423"/>
      <c r="BU330" s="423"/>
    </row>
    <row r="331" spans="1:88" s="504" customFormat="1" ht="37.200000000000003" customHeight="1" x14ac:dyDescent="0.4">
      <c r="A331" s="501"/>
      <c r="B331" s="410"/>
      <c r="C331" s="900"/>
      <c r="D331" s="502"/>
      <c r="E331" s="503"/>
      <c r="F331" s="503"/>
      <c r="G331" s="503"/>
      <c r="H331" s="201"/>
      <c r="I331" s="497"/>
      <c r="J331" s="201"/>
      <c r="K331" s="497"/>
      <c r="L331" s="201"/>
      <c r="M331" s="497"/>
      <c r="N331" s="201"/>
      <c r="O331" s="497"/>
      <c r="P331" s="201"/>
      <c r="Q331" s="497"/>
      <c r="R331" s="201"/>
      <c r="S331" s="497"/>
      <c r="T331" s="201"/>
      <c r="U331" s="497"/>
      <c r="V331" s="201"/>
      <c r="W331" s="497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  <c r="BD331" s="201"/>
      <c r="BE331" s="201"/>
      <c r="BF331" s="201"/>
      <c r="BG331" s="201"/>
      <c r="BH331" s="201"/>
      <c r="BI331" s="201"/>
      <c r="BJ331" s="201"/>
      <c r="BK331" s="201"/>
      <c r="BL331" s="201"/>
      <c r="BM331" s="201"/>
      <c r="BN331" s="201"/>
      <c r="BO331" s="201"/>
      <c r="BP331" s="201"/>
      <c r="BQ331" s="201"/>
      <c r="BR331" s="201"/>
      <c r="BS331" s="201"/>
      <c r="BT331" s="201"/>
      <c r="BU331" s="201"/>
      <c r="BV331" s="411"/>
      <c r="BW331" s="411"/>
      <c r="BX331" s="411"/>
      <c r="BY331" s="411"/>
      <c r="BZ331" s="411"/>
      <c r="CA331" s="411"/>
      <c r="CB331" s="411"/>
      <c r="CC331" s="411"/>
      <c r="CD331" s="411"/>
      <c r="CE331" s="411"/>
      <c r="CF331" s="411"/>
      <c r="CG331" s="411"/>
      <c r="CH331" s="411"/>
      <c r="CI331" s="411"/>
      <c r="CJ331" s="411"/>
    </row>
    <row r="332" spans="1:88" s="110" customFormat="1" x14ac:dyDescent="0.4">
      <c r="A332" s="128"/>
      <c r="B332" s="129"/>
      <c r="C332" s="874"/>
      <c r="D332" s="10" t="str">
        <f>$D$4</f>
        <v>Söguleg losun | Historical Emissions</v>
      </c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30"/>
      <c r="X332" s="130"/>
      <c r="Y332" s="130"/>
      <c r="Z332" s="130"/>
      <c r="AA332" s="130"/>
      <c r="AB332" s="130"/>
      <c r="AC332" s="130"/>
      <c r="AD332" s="130"/>
      <c r="AE332" s="130"/>
      <c r="AF332" s="130"/>
      <c r="AG332" s="130"/>
      <c r="AH332" s="130"/>
      <c r="AI332" s="130"/>
      <c r="AJ332" s="130"/>
      <c r="AK332" s="130"/>
      <c r="AL332" s="130"/>
      <c r="AM332" s="130"/>
      <c r="AN332" s="130"/>
      <c r="AO332" s="130"/>
      <c r="AP332" s="131"/>
      <c r="AQ332" s="131"/>
      <c r="AR332" s="132"/>
      <c r="AS332" s="132"/>
      <c r="AT332" s="132"/>
      <c r="AU332" s="132"/>
      <c r="AV332" s="132"/>
      <c r="AW332" s="132"/>
      <c r="AX332" s="132"/>
      <c r="AY332" s="132"/>
      <c r="AZ332" s="132"/>
      <c r="BA332" s="132"/>
      <c r="BB332" s="132"/>
      <c r="BC332" s="132"/>
      <c r="BD332" s="132"/>
      <c r="BE332" s="132"/>
      <c r="BF332" s="132"/>
      <c r="BG332" s="132"/>
      <c r="BH332" s="132"/>
      <c r="BI332" s="132"/>
      <c r="BJ332" s="132"/>
      <c r="BK332" s="132"/>
      <c r="BL332" s="132"/>
      <c r="BM332" s="132"/>
      <c r="BN332" s="132"/>
      <c r="BO332" s="132"/>
      <c r="BP332" s="132"/>
      <c r="BQ332" s="132"/>
      <c r="BR332" s="132"/>
      <c r="BS332" s="132"/>
      <c r="BT332" s="132"/>
      <c r="BU332" s="132"/>
      <c r="BV332" s="132"/>
      <c r="BW332" s="132"/>
      <c r="BX332" s="132"/>
      <c r="BY332" s="132"/>
      <c r="BZ332" s="132"/>
      <c r="CA332" s="132"/>
      <c r="CB332" s="132"/>
      <c r="CC332" s="132"/>
      <c r="CD332" s="132"/>
      <c r="CE332" s="132"/>
      <c r="CF332" s="132"/>
      <c r="CG332" s="132"/>
      <c r="CH332" s="132"/>
      <c r="CI332" s="132"/>
      <c r="CJ332" s="132"/>
    </row>
    <row r="333" spans="1:88" s="110" customFormat="1" ht="21.6" customHeight="1" x14ac:dyDescent="0.4">
      <c r="A333" s="111" t="s">
        <v>90</v>
      </c>
      <c r="B333" s="111" t="s">
        <v>446</v>
      </c>
      <c r="C333" s="874" t="s">
        <v>48</v>
      </c>
      <c r="D333" s="134" t="s">
        <v>135</v>
      </c>
      <c r="E333" s="134" t="s">
        <v>307</v>
      </c>
      <c r="F333" s="133"/>
      <c r="G333" s="19" t="str">
        <f t="shared" ref="G333:G338" si="170">$G$5</f>
        <v>Þús. tonn CO₂-íg. | kt CO₂e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18">
        <v>852.8829310927872</v>
      </c>
      <c r="X333" s="18">
        <v>1273.7572023640969</v>
      </c>
      <c r="Y333" s="18">
        <v>1414.5983388630546</v>
      </c>
      <c r="Z333" s="18">
        <v>1931.1151277677468</v>
      </c>
      <c r="AA333" s="18">
        <v>1764.1449942061058</v>
      </c>
      <c r="AB333" s="18">
        <v>1783.4334517036384</v>
      </c>
      <c r="AC333" s="18">
        <v>1680.8912393316</v>
      </c>
      <c r="AD333" s="18">
        <v>1754.8609910767771</v>
      </c>
      <c r="AE333" s="18">
        <v>1771.0008677179781</v>
      </c>
      <c r="AF333" s="18">
        <v>1744.9715736278213</v>
      </c>
      <c r="AG333" s="18">
        <v>1801.5981907139039</v>
      </c>
      <c r="AH333" s="18">
        <v>1771.6683497563383</v>
      </c>
      <c r="AI333" s="18">
        <v>1824.7934949065466</v>
      </c>
      <c r="AJ333" s="18">
        <v>1846.9543490538745</v>
      </c>
      <c r="AK333" s="18">
        <v>1788.0091929632458</v>
      </c>
      <c r="AL333" s="18">
        <v>1752.0332140392577</v>
      </c>
      <c r="AM333" s="18">
        <v>1828.02</v>
      </c>
      <c r="AN333" s="18">
        <v>1875.076</v>
      </c>
      <c r="AO333" s="18">
        <v>1812.53</v>
      </c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</row>
    <row r="334" spans="1:88" s="110" customFormat="1" ht="21.6" customHeight="1" x14ac:dyDescent="0.4">
      <c r="A334" s="107" t="s">
        <v>91</v>
      </c>
      <c r="B334" s="111" t="s">
        <v>447</v>
      </c>
      <c r="C334" s="874" t="s">
        <v>48</v>
      </c>
      <c r="D334" s="134" t="s">
        <v>277</v>
      </c>
      <c r="E334" s="134" t="s">
        <v>127</v>
      </c>
      <c r="F334" s="18" t="s">
        <v>139</v>
      </c>
      <c r="G334" s="19" t="str">
        <f t="shared" si="170"/>
        <v>Þús. tonn CO₂-íg. | kt CO₂e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18">
        <v>26.007138153333333</v>
      </c>
      <c r="X334" s="18">
        <v>28.138312839999998</v>
      </c>
      <c r="Y334" s="18">
        <v>22.051151063333332</v>
      </c>
      <c r="Z334" s="18">
        <v>26.235003593333332</v>
      </c>
      <c r="AA334" s="18">
        <v>21.786911006666664</v>
      </c>
      <c r="AB334" s="18">
        <v>21.137412779999998</v>
      </c>
      <c r="AC334" s="18">
        <v>20.279152960000001</v>
      </c>
      <c r="AD334" s="18">
        <v>20.86468747</v>
      </c>
      <c r="AE334" s="18">
        <v>19.615938723333336</v>
      </c>
      <c r="AF334" s="18">
        <v>19.549418533333334</v>
      </c>
      <c r="AG334" s="18">
        <v>20.441658636666666</v>
      </c>
      <c r="AH334" s="18">
        <v>22.574404196666666</v>
      </c>
      <c r="AI334" s="18">
        <v>22.95845761</v>
      </c>
      <c r="AJ334" s="18">
        <v>24.583191306666667</v>
      </c>
      <c r="AK334" s="18">
        <v>27.755915457878668</v>
      </c>
      <c r="AL334" s="18">
        <v>13.1457037426</v>
      </c>
      <c r="AM334" s="18">
        <v>20.735413380000001</v>
      </c>
      <c r="AN334" s="18">
        <v>24.085325513333334</v>
      </c>
      <c r="AO334" s="18">
        <v>22.340912733333333</v>
      </c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</row>
    <row r="335" spans="1:88" s="110" customFormat="1" ht="21.6" customHeight="1" x14ac:dyDescent="0.4">
      <c r="A335" s="107" t="s">
        <v>114</v>
      </c>
      <c r="B335" s="111" t="s">
        <v>444</v>
      </c>
      <c r="C335" s="874" t="s">
        <v>48</v>
      </c>
      <c r="D335" s="134" t="s">
        <v>136</v>
      </c>
      <c r="E335" s="18" t="s">
        <v>137</v>
      </c>
      <c r="F335" s="133"/>
      <c r="G335" s="19" t="str">
        <f t="shared" si="170"/>
        <v>Þús. tonn CO₂-íg. | kt CO₂e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18">
        <v>3249.9644086277672</v>
      </c>
      <c r="X335" s="18">
        <v>3384.8277700767758</v>
      </c>
      <c r="Y335" s="18">
        <v>3555.9141285164278</v>
      </c>
      <c r="Z335" s="18">
        <v>3416.706622192346</v>
      </c>
      <c r="AA335" s="18">
        <v>3285.489951656145</v>
      </c>
      <c r="AB335" s="18">
        <v>3171.5049641490614</v>
      </c>
      <c r="AC335" s="18">
        <v>3061.6075460034394</v>
      </c>
      <c r="AD335" s="18">
        <v>2978.3003290468187</v>
      </c>
      <c r="AE335" s="18">
        <v>2966.9874863902187</v>
      </c>
      <c r="AF335" s="18">
        <v>2997.112944026454</v>
      </c>
      <c r="AG335" s="18">
        <v>3022.7969860263092</v>
      </c>
      <c r="AH335" s="18">
        <v>3002.9388978098509</v>
      </c>
      <c r="AI335" s="18">
        <v>3036.8327619033612</v>
      </c>
      <c r="AJ335" s="18">
        <v>3072.2478556891137</v>
      </c>
      <c r="AK335" s="18">
        <v>2980.7939695056102</v>
      </c>
      <c r="AL335" s="18">
        <v>2839.9333445934631</v>
      </c>
      <c r="AM335" s="18">
        <v>2880.4055923989213</v>
      </c>
      <c r="AN335" s="18">
        <v>2882.5553151680479</v>
      </c>
      <c r="AO335" s="18">
        <v>2811.175758043526</v>
      </c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</row>
    <row r="336" spans="1:88" s="110" customFormat="1" ht="21.6" customHeight="1" x14ac:dyDescent="0.4">
      <c r="A336" s="111" t="s">
        <v>45</v>
      </c>
      <c r="B336" s="111" t="s">
        <v>448</v>
      </c>
      <c r="C336" s="874" t="s">
        <v>48</v>
      </c>
      <c r="D336" s="18" t="s">
        <v>264</v>
      </c>
      <c r="E336" s="18" t="s">
        <v>138</v>
      </c>
      <c r="F336" s="133"/>
      <c r="G336" s="19" t="str">
        <f t="shared" si="170"/>
        <v>Þús. tonn CO₂-íg. | kt CO₂e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18">
        <v>8091.7267269509657</v>
      </c>
      <c r="X336" s="18">
        <v>8135.1701428928063</v>
      </c>
      <c r="Y336" s="18">
        <v>8030.451820954705</v>
      </c>
      <c r="Z336" s="18">
        <v>8065.6670743415989</v>
      </c>
      <c r="AA336" s="18">
        <v>8117.3693936346281</v>
      </c>
      <c r="AB336" s="18">
        <v>8088.1843252997787</v>
      </c>
      <c r="AC336" s="18">
        <v>8063.4833201027086</v>
      </c>
      <c r="AD336" s="18">
        <v>8064.5392425745749</v>
      </c>
      <c r="AE336" s="18">
        <v>8061.7769053843185</v>
      </c>
      <c r="AF336" s="18">
        <v>8051.6816426605765</v>
      </c>
      <c r="AG336" s="18">
        <v>8039.3971026624204</v>
      </c>
      <c r="AH336" s="18">
        <v>8018.3786668449193</v>
      </c>
      <c r="AI336" s="18">
        <v>7987.5815574668504</v>
      </c>
      <c r="AJ336" s="18">
        <v>7972.0593770061969</v>
      </c>
      <c r="AK336" s="18">
        <v>7982.4408800976125</v>
      </c>
      <c r="AL336" s="18">
        <v>7999.9250976595449</v>
      </c>
      <c r="AM336" s="18">
        <v>8003.3846929324436</v>
      </c>
      <c r="AN336" s="18">
        <v>7985.6990877259941</v>
      </c>
      <c r="AO336" s="18">
        <v>7985.0110491166906</v>
      </c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</row>
    <row r="337" spans="1:74" s="110" customFormat="1" ht="21.6" customHeight="1" x14ac:dyDescent="0.4">
      <c r="A337" s="9" t="s">
        <v>47</v>
      </c>
      <c r="B337" s="111" t="s">
        <v>449</v>
      </c>
      <c r="C337" s="874" t="s">
        <v>48</v>
      </c>
      <c r="D337" s="24" t="s">
        <v>221</v>
      </c>
      <c r="E337" s="24"/>
      <c r="F337" s="136"/>
      <c r="G337" s="25" t="str">
        <f t="shared" si="170"/>
        <v>Þús. tonn CO₂-íg. | kt CO₂e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4">
        <f t="shared" ref="W337" si="171">SUM(W333:W336)</f>
        <v>12220.581204824854</v>
      </c>
      <c r="X337" s="24">
        <f t="shared" ref="X337:AO337" si="172">SUM(X333:X336)</f>
        <v>12821.89342817368</v>
      </c>
      <c r="Y337" s="24">
        <f t="shared" si="172"/>
        <v>13023.015439397521</v>
      </c>
      <c r="Z337" s="24">
        <f t="shared" si="172"/>
        <v>13439.723827895024</v>
      </c>
      <c r="AA337" s="24">
        <f t="shared" si="172"/>
        <v>13188.791250503546</v>
      </c>
      <c r="AB337" s="24">
        <f t="shared" si="172"/>
        <v>13064.260153932479</v>
      </c>
      <c r="AC337" s="24">
        <f t="shared" si="172"/>
        <v>12826.261258397748</v>
      </c>
      <c r="AD337" s="24">
        <f t="shared" si="172"/>
        <v>12818.565250168171</v>
      </c>
      <c r="AE337" s="24">
        <f t="shared" si="172"/>
        <v>12819.381198215848</v>
      </c>
      <c r="AF337" s="24">
        <f t="shared" si="172"/>
        <v>12813.315578848185</v>
      </c>
      <c r="AG337" s="24">
        <f t="shared" si="172"/>
        <v>12884.2339380393</v>
      </c>
      <c r="AH337" s="24">
        <f t="shared" si="172"/>
        <v>12815.560318607775</v>
      </c>
      <c r="AI337" s="24">
        <f t="shared" si="172"/>
        <v>12872.166271886759</v>
      </c>
      <c r="AJ337" s="24">
        <f t="shared" si="172"/>
        <v>12915.844773055851</v>
      </c>
      <c r="AK337" s="24">
        <f t="shared" si="172"/>
        <v>12778.999958024348</v>
      </c>
      <c r="AL337" s="24">
        <f t="shared" si="172"/>
        <v>12605.037360034865</v>
      </c>
      <c r="AM337" s="24">
        <f t="shared" si="172"/>
        <v>12732.545698711365</v>
      </c>
      <c r="AN337" s="24">
        <f t="shared" si="172"/>
        <v>12767.415728407375</v>
      </c>
      <c r="AO337" s="24">
        <f t="shared" si="172"/>
        <v>12631.05771989355</v>
      </c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</row>
    <row r="338" spans="1:74" s="110" customFormat="1" ht="21.6" customHeight="1" x14ac:dyDescent="0.4">
      <c r="A338" s="107" t="s">
        <v>49</v>
      </c>
      <c r="B338" s="111" t="s">
        <v>454</v>
      </c>
      <c r="C338" s="874" t="s">
        <v>48</v>
      </c>
      <c r="D338" s="24" t="s">
        <v>222</v>
      </c>
      <c r="E338" s="24"/>
      <c r="F338" s="136"/>
      <c r="G338" s="25" t="str">
        <f t="shared" si="170"/>
        <v>Þús. tonn CO₂-íg. | kt CO₂e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4">
        <v>4128.8544778738878</v>
      </c>
      <c r="X338" s="24">
        <v>4686.7232852808729</v>
      </c>
      <c r="Y338" s="24">
        <v>4992.5636184428158</v>
      </c>
      <c r="Z338" s="24">
        <v>5374.0567535534265</v>
      </c>
      <c r="AA338" s="24">
        <v>5071.4218568689175</v>
      </c>
      <c r="AB338" s="24">
        <v>4976.0758286327</v>
      </c>
      <c r="AC338" s="24">
        <v>4762.7779382950393</v>
      </c>
      <c r="AD338" s="24">
        <v>4754.0260075935958</v>
      </c>
      <c r="AE338" s="24">
        <v>4757.6042928315301</v>
      </c>
      <c r="AF338" s="24">
        <v>4761.6339361876089</v>
      </c>
      <c r="AG338" s="24">
        <v>4844.8368353768801</v>
      </c>
      <c r="AH338" s="24">
        <v>4797.1816517628558</v>
      </c>
      <c r="AI338" s="24">
        <v>4884.5847144199079</v>
      </c>
      <c r="AJ338" s="24">
        <v>4943.785396049655</v>
      </c>
      <c r="AK338" s="24">
        <v>4796.559077926735</v>
      </c>
      <c r="AL338" s="24">
        <v>4605.1122623753208</v>
      </c>
      <c r="AM338" s="24">
        <v>4729.1610057789212</v>
      </c>
      <c r="AN338" s="24">
        <v>4781.7166406813813</v>
      </c>
      <c r="AO338" s="24">
        <v>4646.0466707768592</v>
      </c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</row>
    <row r="339" spans="1:74" s="110" customFormat="1" ht="37.200000000000003" customHeight="1" x14ac:dyDescent="0.4">
      <c r="A339" s="128"/>
      <c r="B339" s="129"/>
      <c r="C339" s="874"/>
      <c r="D339" s="1211" t="str">
        <f>$D$12</f>
        <v>Framreiknuð losun: Sviðsmynd með núgildandi aðgerðum
Emission Projections: With Existing Measures (WEM) Scenario</v>
      </c>
      <c r="E339" s="1211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30"/>
      <c r="X339" s="130"/>
      <c r="Y339" s="130"/>
      <c r="Z339" s="130"/>
      <c r="AA339" s="130"/>
      <c r="AB339" s="130"/>
      <c r="AC339" s="130"/>
      <c r="AD339" s="130"/>
      <c r="AE339" s="130"/>
      <c r="AF339" s="130"/>
      <c r="AG339" s="130"/>
      <c r="AH339" s="130"/>
      <c r="AI339" s="130"/>
      <c r="AJ339" s="130"/>
      <c r="AK339" s="130"/>
      <c r="AL339" s="130"/>
      <c r="AM339" s="130"/>
      <c r="AN339" s="130"/>
      <c r="AO339" s="130"/>
      <c r="AP339" s="131"/>
      <c r="AQ339" s="131"/>
      <c r="AR339" s="132"/>
      <c r="AS339" s="132"/>
      <c r="AT339" s="132"/>
      <c r="AU339" s="132"/>
      <c r="AV339" s="130"/>
      <c r="AW339" s="132"/>
      <c r="AX339" s="132"/>
      <c r="AY339" s="132"/>
      <c r="AZ339" s="132"/>
      <c r="BA339" s="132"/>
      <c r="BB339" s="132"/>
      <c r="BC339" s="132"/>
      <c r="BD339" s="132"/>
      <c r="BE339" s="132"/>
      <c r="BF339" s="132"/>
      <c r="BG339" s="132"/>
      <c r="BH339" s="132"/>
      <c r="BI339" s="132"/>
      <c r="BJ339" s="132"/>
      <c r="BK339" s="132"/>
      <c r="BL339" s="132"/>
      <c r="BM339" s="132"/>
      <c r="BN339" s="132"/>
      <c r="BO339" s="132"/>
      <c r="BP339" s="132"/>
      <c r="BQ339" s="132"/>
      <c r="BR339" s="132"/>
      <c r="BS339" s="132"/>
      <c r="BT339" s="132"/>
      <c r="BU339" s="132"/>
    </row>
    <row r="340" spans="1:74" s="110" customFormat="1" ht="21.6" customHeight="1" x14ac:dyDescent="0.4">
      <c r="A340" s="111" t="s">
        <v>90</v>
      </c>
      <c r="B340" s="111" t="s">
        <v>450</v>
      </c>
      <c r="C340" s="874" t="s">
        <v>48</v>
      </c>
      <c r="D340" s="134" t="s">
        <v>135</v>
      </c>
      <c r="E340" s="134" t="s">
        <v>307</v>
      </c>
      <c r="F340" s="133"/>
      <c r="G340" s="19" t="str">
        <f t="shared" ref="G340:G345" si="173">$G$5</f>
        <v>Þús. tonn CO₂-íg. | kt CO₂e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528">
        <f t="shared" ref="AO340:AO345" si="174">AO333</f>
        <v>1812.53</v>
      </c>
      <c r="AP340" s="18">
        <v>1838.694381565291</v>
      </c>
      <c r="AQ340" s="18">
        <v>1851.0763262540465</v>
      </c>
      <c r="AR340" s="18">
        <v>1860.5464275609716</v>
      </c>
      <c r="AS340" s="18">
        <v>1863.0110018280102</v>
      </c>
      <c r="AT340" s="18">
        <v>1864.6911682676175</v>
      </c>
      <c r="AU340" s="18">
        <v>1864.2957382912734</v>
      </c>
      <c r="AV340" s="18">
        <v>1864.2218909039755</v>
      </c>
      <c r="AW340" s="18">
        <v>1864.1371145630751</v>
      </c>
      <c r="AX340" s="18">
        <v>1864.9294625162593</v>
      </c>
      <c r="AY340" s="18">
        <v>1863.9405843860015</v>
      </c>
      <c r="AZ340" s="18">
        <v>1863.8246353692939</v>
      </c>
      <c r="BA340" s="18">
        <v>1863.7040747121507</v>
      </c>
      <c r="BB340" s="18">
        <v>1864.4645548446783</v>
      </c>
      <c r="BC340" s="18">
        <v>1863.4487516516258</v>
      </c>
      <c r="BD340" s="18">
        <v>1863.310253693076</v>
      </c>
      <c r="BE340" s="18">
        <v>1863.1642864869953</v>
      </c>
      <c r="BF340" s="18">
        <v>1863.8954829039872</v>
      </c>
      <c r="BG340" s="18">
        <v>1862.8640966030007</v>
      </c>
      <c r="BH340" s="18">
        <v>1862.7070866150962</v>
      </c>
      <c r="BI340" s="18">
        <v>1862.542765064183</v>
      </c>
      <c r="BJ340" s="18">
        <v>1863.2554962892107</v>
      </c>
      <c r="BK340" s="18">
        <v>1862.1916520861394</v>
      </c>
      <c r="BL340" s="18">
        <v>1862.0047020344516</v>
      </c>
      <c r="BM340" s="18">
        <v>1861.806990289575</v>
      </c>
      <c r="BN340" s="18">
        <v>1862.4829546722656</v>
      </c>
      <c r="BO340" s="18">
        <v>1861.3817426174876</v>
      </c>
      <c r="BP340" s="18">
        <v>1861.1570103987767</v>
      </c>
      <c r="BQ340" s="18">
        <v>1860.9210454888298</v>
      </c>
      <c r="BR340" s="18">
        <v>1861.5612687100611</v>
      </c>
      <c r="BS340" s="18">
        <v>1860.4208804803834</v>
      </c>
      <c r="BT340" s="18">
        <v>1860.1564833678981</v>
      </c>
      <c r="BU340" s="18">
        <v>1859.8774016935188</v>
      </c>
    </row>
    <row r="341" spans="1:74" s="110" customFormat="1" ht="21.6" customHeight="1" x14ac:dyDescent="0.4">
      <c r="A341" s="107" t="s">
        <v>91</v>
      </c>
      <c r="B341" s="111" t="s">
        <v>451</v>
      </c>
      <c r="C341" s="874" t="s">
        <v>48</v>
      </c>
      <c r="D341" s="134" t="s">
        <v>277</v>
      </c>
      <c r="E341" s="134" t="s">
        <v>127</v>
      </c>
      <c r="F341" s="18" t="s">
        <v>139</v>
      </c>
      <c r="G341" s="19" t="str">
        <f t="shared" si="173"/>
        <v>Þús. tonn CO₂-íg. | kt CO₂e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528">
        <f t="shared" si="174"/>
        <v>22.340912733333333</v>
      </c>
      <c r="AP341" s="18">
        <v>25.619595875822693</v>
      </c>
      <c r="AQ341" s="18">
        <v>26.413278141891166</v>
      </c>
      <c r="AR341" s="18">
        <v>27.180634629002892</v>
      </c>
      <c r="AS341" s="18">
        <v>27.547324757042091</v>
      </c>
      <c r="AT341" s="18">
        <v>27.880370581684829</v>
      </c>
      <c r="AU341" s="18">
        <v>28.165233168964939</v>
      </c>
      <c r="AV341" s="18">
        <v>28.380092393131477</v>
      </c>
      <c r="AW341" s="18">
        <v>28.477183769834479</v>
      </c>
      <c r="AX341" s="18">
        <v>28.439920361621386</v>
      </c>
      <c r="AY341" s="18">
        <v>28.214549830334121</v>
      </c>
      <c r="AZ341" s="18">
        <v>27.733342113348026</v>
      </c>
      <c r="BA341" s="18">
        <v>26.918670387250859</v>
      </c>
      <c r="BB341" s="18">
        <v>25.691234812004236</v>
      </c>
      <c r="BC341" s="18">
        <v>23.98904335533263</v>
      </c>
      <c r="BD341" s="18">
        <v>21.798702510930124</v>
      </c>
      <c r="BE341" s="18">
        <v>19.183661066300822</v>
      </c>
      <c r="BF341" s="18">
        <v>16.292592585836587</v>
      </c>
      <c r="BG341" s="18">
        <v>13.342778556822799</v>
      </c>
      <c r="BH341" s="18">
        <v>10.545283958014494</v>
      </c>
      <c r="BI341" s="178">
        <v>8.0710294251207664</v>
      </c>
      <c r="BJ341" s="178">
        <v>6.0116206822243274</v>
      </c>
      <c r="BK341" s="178">
        <v>4.3808670701518961</v>
      </c>
      <c r="BL341" s="178">
        <v>3.1391663837230093</v>
      </c>
      <c r="BM341" s="178">
        <v>2.2212895659651566</v>
      </c>
      <c r="BN341" s="178">
        <v>1.5573614669247899</v>
      </c>
      <c r="BO341" s="178">
        <v>1.0846226298225885</v>
      </c>
      <c r="BP341" s="527">
        <v>0.75181257258119027</v>
      </c>
      <c r="BQ341" s="527">
        <v>0.51882978487383891</v>
      </c>
      <c r="BR341" s="527">
        <v>0.35719050210792253</v>
      </c>
      <c r="BS341" s="527">
        <v>0.24548533831558678</v>
      </c>
      <c r="BT341" s="527">
        <v>0.16850213781644674</v>
      </c>
      <c r="BU341" s="527">
        <v>0.11555271368381473</v>
      </c>
    </row>
    <row r="342" spans="1:74" s="110" customFormat="1" ht="21.6" customHeight="1" x14ac:dyDescent="0.4">
      <c r="A342" s="107" t="s">
        <v>114</v>
      </c>
      <c r="B342" s="111" t="s">
        <v>441</v>
      </c>
      <c r="C342" s="874" t="s">
        <v>48</v>
      </c>
      <c r="D342" s="134" t="s">
        <v>136</v>
      </c>
      <c r="E342" s="18" t="s">
        <v>137</v>
      </c>
      <c r="F342" s="133"/>
      <c r="G342" s="19" t="str">
        <f t="shared" si="173"/>
        <v>Þús. tonn CO₂-íg. | kt CO₂e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528">
        <f t="shared" si="174"/>
        <v>2811.175758043526</v>
      </c>
      <c r="AP342" s="18">
        <v>2798.3201735835546</v>
      </c>
      <c r="AQ342" s="18">
        <v>2756.6623048390202</v>
      </c>
      <c r="AR342" s="18">
        <v>2695.9819025143906</v>
      </c>
      <c r="AS342" s="18">
        <v>2664.6141662166351</v>
      </c>
      <c r="AT342" s="18">
        <v>2575.9857561429062</v>
      </c>
      <c r="AU342" s="18">
        <v>2537.6166822087816</v>
      </c>
      <c r="AV342" s="18">
        <v>2500.1694786406706</v>
      </c>
      <c r="AW342" s="18">
        <v>2435.7929919751246</v>
      </c>
      <c r="AX342" s="18">
        <v>2386.9392550942157</v>
      </c>
      <c r="AY342" s="18">
        <v>2343.919848080578</v>
      </c>
      <c r="AZ342" s="18">
        <v>2279.1192449402233</v>
      </c>
      <c r="BA342" s="18">
        <v>2193.8445317338615</v>
      </c>
      <c r="BB342" s="18">
        <v>2117.7117597195638</v>
      </c>
      <c r="BC342" s="18">
        <v>2035.1184036323561</v>
      </c>
      <c r="BD342" s="18">
        <v>1956.090600037026</v>
      </c>
      <c r="BE342" s="18">
        <v>1880.9034702101465</v>
      </c>
      <c r="BF342" s="18">
        <v>1805.0865866207178</v>
      </c>
      <c r="BG342" s="18">
        <v>1732.0188612930797</v>
      </c>
      <c r="BH342" s="18">
        <v>1658.4501663920712</v>
      </c>
      <c r="BI342" s="18">
        <v>1585.3706070652158</v>
      </c>
      <c r="BJ342" s="18">
        <v>1516.0516697844391</v>
      </c>
      <c r="BK342" s="18">
        <v>1454.5473528582363</v>
      </c>
      <c r="BL342" s="18">
        <v>1393.0909392800329</v>
      </c>
      <c r="BM342" s="18">
        <v>1332.1135063803688</v>
      </c>
      <c r="BN342" s="18">
        <v>1271.3185673938949</v>
      </c>
      <c r="BO342" s="18">
        <v>1212.4517476099925</v>
      </c>
      <c r="BP342" s="18">
        <v>1160.6590458458804</v>
      </c>
      <c r="BQ342" s="18">
        <v>1119.9992566706144</v>
      </c>
      <c r="BR342" s="18">
        <v>1086.5766509799512</v>
      </c>
      <c r="BS342" s="18">
        <v>1055.0531299535337</v>
      </c>
      <c r="BT342" s="18">
        <v>1025.3490506656524</v>
      </c>
      <c r="BU342" s="18">
        <v>998.35397987953115</v>
      </c>
    </row>
    <row r="343" spans="1:74" s="110" customFormat="1" ht="21.6" customHeight="1" x14ac:dyDescent="0.4">
      <c r="A343" s="111" t="s">
        <v>45</v>
      </c>
      <c r="B343" s="111" t="s">
        <v>452</v>
      </c>
      <c r="C343" s="874" t="s">
        <v>48</v>
      </c>
      <c r="D343" s="18" t="s">
        <v>264</v>
      </c>
      <c r="E343" s="18" t="s">
        <v>138</v>
      </c>
      <c r="F343" s="133"/>
      <c r="G343" s="19" t="str">
        <f t="shared" si="173"/>
        <v>Þús. tonn CO₂-íg. | kt CO₂e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528">
        <f t="shared" si="174"/>
        <v>7985.0110491166906</v>
      </c>
      <c r="AP343" s="44">
        <v>8002.4564383258821</v>
      </c>
      <c r="AQ343" s="44">
        <v>7978.9925499482433</v>
      </c>
      <c r="AR343" s="44">
        <v>7952.5151464727351</v>
      </c>
      <c r="AS343" s="44">
        <v>7924.2166906433977</v>
      </c>
      <c r="AT343" s="44">
        <v>7894.9142449749897</v>
      </c>
      <c r="AU343" s="44">
        <v>7860.0348380715523</v>
      </c>
      <c r="AV343" s="44">
        <v>7830.665597051282</v>
      </c>
      <c r="AW343" s="44">
        <v>7795.0822135530416</v>
      </c>
      <c r="AX343" s="44">
        <v>7759.6198894098725</v>
      </c>
      <c r="AY343" s="44">
        <v>7722.0791322725763</v>
      </c>
      <c r="AZ343" s="44">
        <v>7688.9582852031726</v>
      </c>
      <c r="BA343" s="44">
        <v>7662.2418398136415</v>
      </c>
      <c r="BB343" s="44">
        <v>7629.4634270444922</v>
      </c>
      <c r="BC343" s="44">
        <v>7627.0333995528863</v>
      </c>
      <c r="BD343" s="44">
        <v>7590.6940531839346</v>
      </c>
      <c r="BE343" s="44">
        <v>7548.6329930165639</v>
      </c>
      <c r="BF343" s="44">
        <v>7508.1848922491317</v>
      </c>
      <c r="BG343" s="44">
        <v>7453.7068120215599</v>
      </c>
      <c r="BH343" s="44">
        <v>7397.1326604064552</v>
      </c>
      <c r="BI343" s="44">
        <v>7333.7873345544667</v>
      </c>
      <c r="BJ343" s="44">
        <v>7263.892479677831</v>
      </c>
      <c r="BK343" s="44">
        <v>7198.45567601731</v>
      </c>
      <c r="BL343" s="44">
        <v>7121.4325092293093</v>
      </c>
      <c r="BM343" s="44">
        <v>7041.2841898743927</v>
      </c>
      <c r="BN343" s="44">
        <v>6963.7393168085609</v>
      </c>
      <c r="BO343" s="44">
        <v>6877.9064933323507</v>
      </c>
      <c r="BP343" s="44">
        <v>6788.5183432363383</v>
      </c>
      <c r="BQ343" s="44">
        <v>6690.7106231066946</v>
      </c>
      <c r="BR343" s="44">
        <v>6602.7795568627917</v>
      </c>
      <c r="BS343" s="44">
        <v>6507.1711491038195</v>
      </c>
      <c r="BT343" s="44">
        <v>6412.7522037004446</v>
      </c>
      <c r="BU343" s="44">
        <v>6321.8180922754509</v>
      </c>
      <c r="BV343" s="707"/>
    </row>
    <row r="344" spans="1:74" s="110" customFormat="1" ht="21.6" customHeight="1" x14ac:dyDescent="0.4">
      <c r="A344" s="9" t="s">
        <v>47</v>
      </c>
      <c r="B344" s="111" t="s">
        <v>453</v>
      </c>
      <c r="C344" s="874" t="s">
        <v>48</v>
      </c>
      <c r="D344" s="24" t="s">
        <v>221</v>
      </c>
      <c r="E344" s="24"/>
      <c r="F344" s="136"/>
      <c r="G344" s="25" t="str">
        <f t="shared" si="173"/>
        <v>Þús. tonn CO₂-íg. | kt CO₂e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528">
        <f t="shared" si="174"/>
        <v>12631.05771989355</v>
      </c>
      <c r="AP344" s="24">
        <v>12665.09058935055</v>
      </c>
      <c r="AQ344" s="24">
        <v>12613.144459183201</v>
      </c>
      <c r="AR344" s="24">
        <v>12536.224111177102</v>
      </c>
      <c r="AS344" s="24">
        <v>12479.389183445086</v>
      </c>
      <c r="AT344" s="24">
        <v>12363.4715399672</v>
      </c>
      <c r="AU344" s="24">
        <v>12290.112491740572</v>
      </c>
      <c r="AV344" s="24">
        <v>12223.437058989059</v>
      </c>
      <c r="AW344" s="24">
        <v>12123.489503861074</v>
      </c>
      <c r="AX344" s="24">
        <v>12039.928527381968</v>
      </c>
      <c r="AY344" s="24">
        <v>11958.154114569488</v>
      </c>
      <c r="AZ344" s="24">
        <v>11859.635507626037</v>
      </c>
      <c r="BA344" s="24">
        <v>11746.709116646904</v>
      </c>
      <c r="BB344" s="24">
        <v>11637.330976420739</v>
      </c>
      <c r="BC344" s="24">
        <v>11549.5895981922</v>
      </c>
      <c r="BD344" s="24">
        <v>11431.893609424966</v>
      </c>
      <c r="BE344" s="24">
        <v>11311.884410780007</v>
      </c>
      <c r="BF344" s="24">
        <v>11193.459554359673</v>
      </c>
      <c r="BG344" s="24">
        <v>11061.932548474462</v>
      </c>
      <c r="BH344" s="24">
        <v>10928.835197371638</v>
      </c>
      <c r="BI344" s="24">
        <v>10789.771736108985</v>
      </c>
      <c r="BJ344" s="24">
        <v>10649.211266433706</v>
      </c>
      <c r="BK344" s="24">
        <v>10519.575548031837</v>
      </c>
      <c r="BL344" s="24">
        <v>10379.667316927516</v>
      </c>
      <c r="BM344" s="24">
        <v>10237.425976110302</v>
      </c>
      <c r="BN344" s="24">
        <v>10099.098200341647</v>
      </c>
      <c r="BO344" s="24">
        <v>9952.8246061896534</v>
      </c>
      <c r="BP344" s="24">
        <v>9811.0862120535767</v>
      </c>
      <c r="BQ344" s="24">
        <v>9672.1497550510121</v>
      </c>
      <c r="BR344" s="24">
        <v>9551.2746670549113</v>
      </c>
      <c r="BS344" s="24">
        <v>9422.8906448760536</v>
      </c>
      <c r="BT344" s="24">
        <v>9298.426239871811</v>
      </c>
      <c r="BU344" s="24">
        <v>9180.1650265621865</v>
      </c>
    </row>
    <row r="345" spans="1:74" s="110" customFormat="1" ht="21.6" customHeight="1" x14ac:dyDescent="0.4">
      <c r="A345" s="107" t="s">
        <v>49</v>
      </c>
      <c r="B345" s="111" t="s">
        <v>455</v>
      </c>
      <c r="C345" s="874" t="s">
        <v>48</v>
      </c>
      <c r="D345" s="24" t="s">
        <v>222</v>
      </c>
      <c r="E345" s="24"/>
      <c r="F345" s="136"/>
      <c r="G345" s="25" t="str">
        <f t="shared" si="173"/>
        <v>Þús. tonn CO₂-íg. | kt CO₂e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528">
        <f t="shared" si="174"/>
        <v>4646.0466707768592</v>
      </c>
      <c r="AP345" s="24">
        <v>4662.6341510246684</v>
      </c>
      <c r="AQ345" s="24">
        <v>4634.1519092349581</v>
      </c>
      <c r="AR345" s="24">
        <v>4583.7089647043649</v>
      </c>
      <c r="AS345" s="24">
        <v>4555.1724928016874</v>
      </c>
      <c r="AT345" s="24">
        <v>4468.5572949922089</v>
      </c>
      <c r="AU345" s="24">
        <v>4430.07765366902</v>
      </c>
      <c r="AV345" s="24">
        <v>4392.7714619377775</v>
      </c>
      <c r="AW345" s="24">
        <v>4328.4072903080341</v>
      </c>
      <c r="AX345" s="24">
        <v>4280.3086379720962</v>
      </c>
      <c r="AY345" s="24">
        <v>4236.0749822969137</v>
      </c>
      <c r="AZ345" s="24">
        <v>4170.6772224228653</v>
      </c>
      <c r="BA345" s="24">
        <v>4084.467276833263</v>
      </c>
      <c r="BB345" s="24">
        <v>4007.8675493762466</v>
      </c>
      <c r="BC345" s="24">
        <v>3922.5561986393145</v>
      </c>
      <c r="BD345" s="24">
        <v>3841.199556241032</v>
      </c>
      <c r="BE345" s="24">
        <v>3763.2514177634425</v>
      </c>
      <c r="BF345" s="24">
        <v>3685.2746621105416</v>
      </c>
      <c r="BG345" s="24">
        <v>3608.2257364529032</v>
      </c>
      <c r="BH345" s="24">
        <v>3531.7025369651819</v>
      </c>
      <c r="BI345" s="24">
        <v>3455.9844015545195</v>
      </c>
      <c r="BJ345" s="24">
        <v>3385.318786755874</v>
      </c>
      <c r="BK345" s="24">
        <v>3321.1198720145276</v>
      </c>
      <c r="BL345" s="24">
        <v>3258.2348076982075</v>
      </c>
      <c r="BM345" s="24">
        <v>3196.141786235909</v>
      </c>
      <c r="BN345" s="24">
        <v>3135.3588835330852</v>
      </c>
      <c r="BO345" s="24">
        <v>3074.9181128573027</v>
      </c>
      <c r="BP345" s="24">
        <v>3022.5678688172384</v>
      </c>
      <c r="BQ345" s="24">
        <v>2981.439131944318</v>
      </c>
      <c r="BR345" s="24">
        <v>2948.4951101921201</v>
      </c>
      <c r="BS345" s="24">
        <v>2915.7194957722327</v>
      </c>
      <c r="BT345" s="24">
        <v>2885.6740361713669</v>
      </c>
      <c r="BU345" s="24">
        <v>2858.3469342867338</v>
      </c>
    </row>
    <row r="346" spans="1:74" s="110" customFormat="1" ht="38.4" customHeight="1" x14ac:dyDescent="0.4">
      <c r="A346" s="128"/>
      <c r="B346" s="129"/>
      <c r="C346" s="874"/>
      <c r="D346" s="1211" t="str">
        <f>$D$20</f>
        <v>Framreiknuð losun: Sviðsmynd með viðbótaraðgerðum
Emission Projections: With Additional Measures (WAM) Scenario</v>
      </c>
      <c r="E346" s="1211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30"/>
      <c r="X346" s="130"/>
      <c r="Y346" s="130"/>
      <c r="Z346" s="130"/>
      <c r="AA346" s="130"/>
      <c r="AB346" s="130"/>
      <c r="AC346" s="130"/>
      <c r="AD346" s="130"/>
      <c r="AE346" s="130"/>
      <c r="AF346" s="130"/>
      <c r="AG346" s="130"/>
      <c r="AH346" s="130"/>
      <c r="AI346" s="130"/>
      <c r="AJ346" s="130"/>
      <c r="AK346" s="130"/>
      <c r="AL346" s="130"/>
      <c r="AM346" s="130"/>
      <c r="AN346" s="130"/>
      <c r="AO346" s="130"/>
      <c r="AQ346" s="131"/>
      <c r="AR346" s="132"/>
      <c r="AS346" s="132"/>
      <c r="AT346" s="132"/>
      <c r="AU346" s="132"/>
      <c r="AV346" s="711"/>
      <c r="AW346" s="132"/>
      <c r="AX346" s="132"/>
      <c r="AY346" s="132"/>
      <c r="AZ346" s="132"/>
      <c r="BA346" s="132"/>
      <c r="BB346" s="132"/>
      <c r="BC346" s="132"/>
      <c r="BD346" s="132"/>
      <c r="BE346" s="132"/>
      <c r="BF346" s="132"/>
      <c r="BG346" s="132"/>
      <c r="BH346" s="132"/>
      <c r="BI346" s="132"/>
      <c r="BJ346" s="132"/>
      <c r="BK346" s="132"/>
      <c r="BL346" s="132"/>
      <c r="BM346" s="132"/>
      <c r="BN346" s="132"/>
      <c r="BO346" s="132"/>
      <c r="BP346" s="132"/>
      <c r="BQ346" s="132"/>
      <c r="BR346" s="132"/>
      <c r="BS346" s="132"/>
      <c r="BT346" s="132"/>
      <c r="BU346" s="132"/>
    </row>
    <row r="347" spans="1:74" s="110" customFormat="1" ht="21.6" customHeight="1" x14ac:dyDescent="0.4">
      <c r="A347" s="111" t="s">
        <v>90</v>
      </c>
      <c r="B347" s="111" t="s">
        <v>459</v>
      </c>
      <c r="C347" s="874" t="s">
        <v>48</v>
      </c>
      <c r="D347" s="134" t="s">
        <v>135</v>
      </c>
      <c r="E347" s="134" t="s">
        <v>307</v>
      </c>
      <c r="F347" s="18" t="str">
        <f>$F$22</f>
        <v>Ekki er til framreikningar fyrir þennan flokk í sviðsmynd með viðbótaraðgerðum, þ.a.l. eru er þetta sömu tölur og í sviðsmynd með núgildandi aðgerðum.</v>
      </c>
      <c r="G347" s="19" t="str">
        <f t="shared" ref="G347:G352" si="175">$G$5</f>
        <v>Þús. tonn CO₂-íg. | kt CO₂e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528">
        <f t="shared" ref="AO347:AO352" si="176">AO333</f>
        <v>1812.53</v>
      </c>
      <c r="AP347" s="788">
        <f t="shared" ref="AP347:BU347" si="177">AP340</f>
        <v>1838.694381565291</v>
      </c>
      <c r="AQ347" s="788">
        <f t="shared" si="177"/>
        <v>1851.0763262540465</v>
      </c>
      <c r="AR347" s="788">
        <f t="shared" si="177"/>
        <v>1860.5464275609716</v>
      </c>
      <c r="AS347" s="788">
        <f t="shared" si="177"/>
        <v>1863.0110018280102</v>
      </c>
      <c r="AT347" s="788">
        <f t="shared" si="177"/>
        <v>1864.6911682676175</v>
      </c>
      <c r="AU347" s="788">
        <f t="shared" si="177"/>
        <v>1864.2957382912734</v>
      </c>
      <c r="AV347" s="788">
        <f t="shared" si="177"/>
        <v>1864.2218909039755</v>
      </c>
      <c r="AW347" s="788">
        <f t="shared" si="177"/>
        <v>1864.1371145630751</v>
      </c>
      <c r="AX347" s="788">
        <f t="shared" si="177"/>
        <v>1864.9294625162593</v>
      </c>
      <c r="AY347" s="788">
        <f t="shared" si="177"/>
        <v>1863.9405843860015</v>
      </c>
      <c r="AZ347" s="788">
        <f t="shared" si="177"/>
        <v>1863.8246353692939</v>
      </c>
      <c r="BA347" s="788">
        <f t="shared" si="177"/>
        <v>1863.7040747121507</v>
      </c>
      <c r="BB347" s="788">
        <f t="shared" si="177"/>
        <v>1864.4645548446783</v>
      </c>
      <c r="BC347" s="788">
        <f t="shared" si="177"/>
        <v>1863.4487516516258</v>
      </c>
      <c r="BD347" s="788">
        <f t="shared" si="177"/>
        <v>1863.310253693076</v>
      </c>
      <c r="BE347" s="788">
        <f t="shared" si="177"/>
        <v>1863.1642864869953</v>
      </c>
      <c r="BF347" s="788">
        <f t="shared" si="177"/>
        <v>1863.8954829039872</v>
      </c>
      <c r="BG347" s="788">
        <f t="shared" si="177"/>
        <v>1862.8640966030007</v>
      </c>
      <c r="BH347" s="788">
        <f t="shared" si="177"/>
        <v>1862.7070866150962</v>
      </c>
      <c r="BI347" s="788">
        <f t="shared" si="177"/>
        <v>1862.542765064183</v>
      </c>
      <c r="BJ347" s="788">
        <f t="shared" si="177"/>
        <v>1863.2554962892107</v>
      </c>
      <c r="BK347" s="788">
        <f t="shared" si="177"/>
        <v>1862.1916520861394</v>
      </c>
      <c r="BL347" s="788">
        <f t="shared" si="177"/>
        <v>1862.0047020344516</v>
      </c>
      <c r="BM347" s="788">
        <f t="shared" si="177"/>
        <v>1861.806990289575</v>
      </c>
      <c r="BN347" s="788">
        <f t="shared" si="177"/>
        <v>1862.4829546722656</v>
      </c>
      <c r="BO347" s="788">
        <f t="shared" si="177"/>
        <v>1861.3817426174876</v>
      </c>
      <c r="BP347" s="788">
        <f t="shared" si="177"/>
        <v>1861.1570103987767</v>
      </c>
      <c r="BQ347" s="788">
        <f t="shared" si="177"/>
        <v>1860.9210454888298</v>
      </c>
      <c r="BR347" s="788">
        <f t="shared" si="177"/>
        <v>1861.5612687100611</v>
      </c>
      <c r="BS347" s="788">
        <f t="shared" si="177"/>
        <v>1860.4208804803834</v>
      </c>
      <c r="BT347" s="788">
        <f t="shared" si="177"/>
        <v>1860.1564833678981</v>
      </c>
      <c r="BU347" s="788">
        <f t="shared" si="177"/>
        <v>1859.8774016935188</v>
      </c>
    </row>
    <row r="348" spans="1:74" s="110" customFormat="1" ht="21.6" customHeight="1" x14ac:dyDescent="0.4">
      <c r="A348" s="107" t="s">
        <v>91</v>
      </c>
      <c r="B348" s="111" t="s">
        <v>458</v>
      </c>
      <c r="C348" s="874" t="s">
        <v>48</v>
      </c>
      <c r="D348" s="134" t="s">
        <v>277</v>
      </c>
      <c r="E348" s="134" t="s">
        <v>127</v>
      </c>
      <c r="F348" s="18" t="s">
        <v>139</v>
      </c>
      <c r="G348" s="19" t="str">
        <f t="shared" si="175"/>
        <v>Þús. tonn CO₂-íg. | kt CO₂e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528">
        <f t="shared" si="176"/>
        <v>22.340912733333333</v>
      </c>
      <c r="AP348" s="18">
        <v>25.619595875822693</v>
      </c>
      <c r="AQ348" s="18">
        <v>25.901379039891168</v>
      </c>
      <c r="AR348" s="18">
        <v>26.653767717002893</v>
      </c>
      <c r="AS348" s="18">
        <v>27.011477159042091</v>
      </c>
      <c r="AT348" s="18">
        <v>27.338535859684828</v>
      </c>
      <c r="AU348" s="18">
        <v>27.617411322964937</v>
      </c>
      <c r="AV348" s="18">
        <v>26.721659045131474</v>
      </c>
      <c r="AW348" s="18">
        <v>26.812763297834476</v>
      </c>
      <c r="AX348" s="18">
        <v>26.778493451621387</v>
      </c>
      <c r="AY348" s="18">
        <v>26.565097168334116</v>
      </c>
      <c r="AZ348" s="18">
        <v>26.110831509348024</v>
      </c>
      <c r="BA348" s="18">
        <v>21.67095620125086</v>
      </c>
      <c r="BB348" s="18">
        <v>20.683005586004235</v>
      </c>
      <c r="BC348" s="18">
        <v>19.30711238733263</v>
      </c>
      <c r="BD348" s="18">
        <v>17.544850908930123</v>
      </c>
      <c r="BE348" s="18">
        <v>15.438715004300823</v>
      </c>
      <c r="BF348" s="18">
        <v>10.886219613836586</v>
      </c>
      <c r="BG348" s="527">
        <v>8.9123067968227989</v>
      </c>
      <c r="BH348" s="527">
        <v>7.0428164180144934</v>
      </c>
      <c r="BI348" s="527">
        <v>5.3917914351207656</v>
      </c>
      <c r="BJ348" s="527">
        <v>4.0149148282243274</v>
      </c>
      <c r="BK348" s="527">
        <v>2.5817363081518958</v>
      </c>
      <c r="BL348" s="527">
        <v>1.8489411617230089</v>
      </c>
      <c r="BM348" s="527">
        <v>1.3082531559651569</v>
      </c>
      <c r="BN348" s="527">
        <v>0.91973276092478995</v>
      </c>
      <c r="BO348" s="527">
        <v>0.63858189182258862</v>
      </c>
      <c r="BP348" s="527">
        <v>0.23691990858119019</v>
      </c>
      <c r="BQ348" s="527">
        <v>0.1655894688738388</v>
      </c>
      <c r="BR348" s="527">
        <v>0.11171841810792245</v>
      </c>
      <c r="BS348" s="527">
        <v>7.7845866315586723E-2</v>
      </c>
      <c r="BT348" s="527">
        <v>5.4746781816446759E-2</v>
      </c>
      <c r="BU348" s="527">
        <v>3.7720101683814719E-2</v>
      </c>
    </row>
    <row r="349" spans="1:74" s="110" customFormat="1" ht="21.6" customHeight="1" x14ac:dyDescent="0.4">
      <c r="A349" s="107" t="s">
        <v>440</v>
      </c>
      <c r="B349" s="111" t="s">
        <v>445</v>
      </c>
      <c r="C349" s="874" t="s">
        <v>48</v>
      </c>
      <c r="D349" s="134" t="s">
        <v>136</v>
      </c>
      <c r="E349" s="18" t="s">
        <v>137</v>
      </c>
      <c r="F349" s="133"/>
      <c r="G349" s="19" t="str">
        <f t="shared" si="175"/>
        <v>Þús. tonn CO₂-íg. | kt CO₂e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528">
        <f t="shared" si="176"/>
        <v>2811.175758043526</v>
      </c>
      <c r="AP349" s="18">
        <v>2797.8830738271581</v>
      </c>
      <c r="AQ349" s="18">
        <v>2742.2365058877986</v>
      </c>
      <c r="AR349" s="18">
        <v>2667.505426285737</v>
      </c>
      <c r="AS349" s="18">
        <v>2622.1507536137651</v>
      </c>
      <c r="AT349" s="18">
        <v>2454.5914186305426</v>
      </c>
      <c r="AU349" s="18">
        <v>2353.4763728465996</v>
      </c>
      <c r="AV349" s="18">
        <v>2265.4828895915734</v>
      </c>
      <c r="AW349" s="18">
        <v>2180.738476730819</v>
      </c>
      <c r="AX349" s="18">
        <v>2122.459787027024</v>
      </c>
      <c r="AY349" s="18">
        <v>2073.1471433439892</v>
      </c>
      <c r="AZ349" s="18">
        <v>2005.4280293956976</v>
      </c>
      <c r="BA349" s="18">
        <v>1930.1594336583391</v>
      </c>
      <c r="BB349" s="18">
        <v>1864.8303483651321</v>
      </c>
      <c r="BC349" s="18">
        <v>1793.7339669791652</v>
      </c>
      <c r="BD349" s="18">
        <v>1721.8215063225152</v>
      </c>
      <c r="BE349" s="18">
        <v>1650.953859589207</v>
      </c>
      <c r="BF349" s="18">
        <v>1580.3795920620678</v>
      </c>
      <c r="BG349" s="18">
        <v>1512.6614529831941</v>
      </c>
      <c r="BH349" s="18">
        <v>1445.8658948361403</v>
      </c>
      <c r="BI349" s="18">
        <v>1380.7702912723164</v>
      </c>
      <c r="BJ349" s="18">
        <v>1323.6924456925951</v>
      </c>
      <c r="BK349" s="18">
        <v>1275.6612797966293</v>
      </c>
      <c r="BL349" s="18">
        <v>1231.509946378025</v>
      </c>
      <c r="BM349" s="18">
        <v>1190.1411750068091</v>
      </c>
      <c r="BN349" s="18">
        <v>1157.2292090361623</v>
      </c>
      <c r="BO349" s="18">
        <v>1125.7762413100843</v>
      </c>
      <c r="BP349" s="18">
        <v>1093.7106060948192</v>
      </c>
      <c r="BQ349" s="18">
        <v>1066.2068967407763</v>
      </c>
      <c r="BR349" s="18">
        <v>1036.6766683797005</v>
      </c>
      <c r="BS349" s="18">
        <v>1008.2123139131986</v>
      </c>
      <c r="BT349" s="18">
        <v>981.30617715910284</v>
      </c>
      <c r="BU349" s="18">
        <v>956.22653250249709</v>
      </c>
    </row>
    <row r="350" spans="1:74" s="110" customFormat="1" ht="21.6" customHeight="1" x14ac:dyDescent="0.4">
      <c r="A350" s="111" t="s">
        <v>45</v>
      </c>
      <c r="B350" s="111" t="s">
        <v>460</v>
      </c>
      <c r="C350" s="874" t="s">
        <v>48</v>
      </c>
      <c r="D350" s="18" t="s">
        <v>264</v>
      </c>
      <c r="E350" s="18" t="s">
        <v>138</v>
      </c>
      <c r="F350" s="18" t="str">
        <f>$F$22</f>
        <v>Ekki er til framreikningar fyrir þennan flokk í sviðsmynd með viðbótaraðgerðum, þ.a.l. eru er þetta sömu tölur og í sviðsmynd með núgildandi aðgerðum.</v>
      </c>
      <c r="G350" s="19" t="str">
        <f t="shared" si="175"/>
        <v>Þús. tonn CO₂-íg. | kt CO₂e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528">
        <f t="shared" si="176"/>
        <v>7985.0110491166906</v>
      </c>
      <c r="AP350" s="570">
        <v>8002.4564383258821</v>
      </c>
      <c r="AQ350" s="570">
        <v>7978.9925499482433</v>
      </c>
      <c r="AR350" s="570">
        <v>7952.5151464727351</v>
      </c>
      <c r="AS350" s="570">
        <v>7924.2166906433977</v>
      </c>
      <c r="AT350" s="570">
        <v>7894.9142449749897</v>
      </c>
      <c r="AU350" s="570">
        <v>7860.0348380715523</v>
      </c>
      <c r="AV350" s="570">
        <v>7830.665597051282</v>
      </c>
      <c r="AW350" s="570">
        <v>7795.0822135530416</v>
      </c>
      <c r="AX350" s="570">
        <v>7759.6198894098725</v>
      </c>
      <c r="AY350" s="570">
        <v>7722.0791322725763</v>
      </c>
      <c r="AZ350" s="570">
        <v>7688.9582852031726</v>
      </c>
      <c r="BA350" s="570">
        <v>7662.2418398136415</v>
      </c>
      <c r="BB350" s="570">
        <v>7629.4634270444922</v>
      </c>
      <c r="BC350" s="570">
        <v>7627.0333995528863</v>
      </c>
      <c r="BD350" s="570">
        <v>7590.6940531839346</v>
      </c>
      <c r="BE350" s="570">
        <v>7548.6329930165639</v>
      </c>
      <c r="BF350" s="570">
        <v>7508.1848922491317</v>
      </c>
      <c r="BG350" s="570">
        <v>7453.7068120215599</v>
      </c>
      <c r="BH350" s="570">
        <v>7397.1326604064552</v>
      </c>
      <c r="BI350" s="570">
        <v>7333.7873345544667</v>
      </c>
      <c r="BJ350" s="570">
        <v>7263.892479677831</v>
      </c>
      <c r="BK350" s="570">
        <v>7198.45567601731</v>
      </c>
      <c r="BL350" s="570">
        <v>7121.4325092293093</v>
      </c>
      <c r="BM350" s="570">
        <v>7041.2841898743927</v>
      </c>
      <c r="BN350" s="570">
        <v>6963.7393168085609</v>
      </c>
      <c r="BO350" s="570">
        <v>6877.9064933323507</v>
      </c>
      <c r="BP350" s="570">
        <v>6788.5183432363383</v>
      </c>
      <c r="BQ350" s="570">
        <v>6690.7106231066946</v>
      </c>
      <c r="BR350" s="570">
        <v>6602.7795568627917</v>
      </c>
      <c r="BS350" s="570">
        <v>6507.1711491038195</v>
      </c>
      <c r="BT350" s="570">
        <v>6412.7522037004446</v>
      </c>
      <c r="BU350" s="570">
        <v>6321.8180922754509</v>
      </c>
    </row>
    <row r="351" spans="1:74" s="110" customFormat="1" ht="21.6" customHeight="1" x14ac:dyDescent="0.4">
      <c r="A351" s="9" t="s">
        <v>47</v>
      </c>
      <c r="B351" s="111" t="s">
        <v>456</v>
      </c>
      <c r="C351" s="874" t="s">
        <v>48</v>
      </c>
      <c r="D351" s="24" t="s">
        <v>221</v>
      </c>
      <c r="E351" s="24"/>
      <c r="F351" s="136"/>
      <c r="G351" s="25" t="str">
        <f t="shared" si="175"/>
        <v>Þús. tonn CO₂-íg. | kt CO₂e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528">
        <f t="shared" si="176"/>
        <v>12631.05771989355</v>
      </c>
      <c r="AP351" s="24">
        <v>12664.653489594153</v>
      </c>
      <c r="AQ351" s="24">
        <v>12598.206761129981</v>
      </c>
      <c r="AR351" s="24">
        <v>12507.220768036446</v>
      </c>
      <c r="AS351" s="24">
        <v>12436.389923244216</v>
      </c>
      <c r="AT351" s="24">
        <v>12241.535367732835</v>
      </c>
      <c r="AU351" s="24">
        <v>12105.42436053239</v>
      </c>
      <c r="AV351" s="24">
        <v>11987.092036591963</v>
      </c>
      <c r="AW351" s="24">
        <v>11866.770568144771</v>
      </c>
      <c r="AX351" s="24">
        <v>11773.787632404777</v>
      </c>
      <c r="AY351" s="24">
        <v>11685.731957170901</v>
      </c>
      <c r="AZ351" s="24">
        <v>11584.321781477513</v>
      </c>
      <c r="BA351" s="24">
        <v>11477.776304385383</v>
      </c>
      <c r="BB351" s="24">
        <v>11379.441335840307</v>
      </c>
      <c r="BC351" s="24">
        <v>11303.523230571009</v>
      </c>
      <c r="BD351" s="24">
        <v>11193.370664108457</v>
      </c>
      <c r="BE351" s="24">
        <v>11078.189854097067</v>
      </c>
      <c r="BF351" s="24">
        <v>10963.346186829023</v>
      </c>
      <c r="BG351" s="24">
        <v>10838.144668404577</v>
      </c>
      <c r="BH351" s="24">
        <v>10712.748458275706</v>
      </c>
      <c r="BI351" s="24">
        <v>10582.492182326088</v>
      </c>
      <c r="BJ351" s="24">
        <v>10454.855336487861</v>
      </c>
      <c r="BK351" s="24">
        <v>10338.890344208232</v>
      </c>
      <c r="BL351" s="24">
        <v>10216.79609880351</v>
      </c>
      <c r="BM351" s="24">
        <v>10094.540608326743</v>
      </c>
      <c r="BN351" s="24">
        <v>9984.3712132779128</v>
      </c>
      <c r="BO351" s="24">
        <v>9865.703059151745</v>
      </c>
      <c r="BP351" s="24">
        <v>9743.6228796385149</v>
      </c>
      <c r="BQ351" s="24">
        <v>9618.0041548051759</v>
      </c>
      <c r="BR351" s="24">
        <v>9501.1292123706608</v>
      </c>
      <c r="BS351" s="24">
        <v>9375.8821893637178</v>
      </c>
      <c r="BT351" s="24">
        <v>9254.2696110092638</v>
      </c>
      <c r="BU351" s="24">
        <v>9137.9597465731495</v>
      </c>
    </row>
    <row r="352" spans="1:74" s="110" customFormat="1" ht="21.6" customHeight="1" x14ac:dyDescent="0.4">
      <c r="A352" s="107" t="s">
        <v>49</v>
      </c>
      <c r="B352" s="111" t="s">
        <v>457</v>
      </c>
      <c r="C352" s="874" t="s">
        <v>48</v>
      </c>
      <c r="D352" s="24" t="s">
        <v>222</v>
      </c>
      <c r="E352" s="24"/>
      <c r="F352" s="136"/>
      <c r="G352" s="25" t="str">
        <f t="shared" si="175"/>
        <v>Þús. tonn CO₂-íg. | kt CO₂e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528">
        <f t="shared" si="176"/>
        <v>4646.0466707768592</v>
      </c>
      <c r="AP352" s="24">
        <v>4662.1970512682719</v>
      </c>
      <c r="AQ352" s="24">
        <v>4619.2142111817366</v>
      </c>
      <c r="AR352" s="24">
        <v>4554.7056215637112</v>
      </c>
      <c r="AS352" s="24">
        <v>4512.1732326008178</v>
      </c>
      <c r="AT352" s="24">
        <v>4346.6211227578451</v>
      </c>
      <c r="AU352" s="24">
        <v>4245.3895224608386</v>
      </c>
      <c r="AV352" s="24">
        <v>4156.4264395406808</v>
      </c>
      <c r="AW352" s="24">
        <v>4071.6883545917285</v>
      </c>
      <c r="AX352" s="24">
        <v>4014.1677429949045</v>
      </c>
      <c r="AY352" s="24">
        <v>3963.652824898325</v>
      </c>
      <c r="AZ352" s="24">
        <v>3895.3634962743395</v>
      </c>
      <c r="BA352" s="24">
        <v>3815.5344645717405</v>
      </c>
      <c r="BB352" s="24">
        <v>3749.9779087958145</v>
      </c>
      <c r="BC352" s="24">
        <v>3676.4898310181238</v>
      </c>
      <c r="BD352" s="24">
        <v>3602.6766109245214</v>
      </c>
      <c r="BE352" s="24">
        <v>3529.556861080503</v>
      </c>
      <c r="BF352" s="24">
        <v>3455.1612945798915</v>
      </c>
      <c r="BG352" s="24">
        <v>3384.4378563830173</v>
      </c>
      <c r="BH352" s="24">
        <v>3315.6157978692509</v>
      </c>
      <c r="BI352" s="24">
        <v>3248.7048477716203</v>
      </c>
      <c r="BJ352" s="24">
        <v>3190.9628568100302</v>
      </c>
      <c r="BK352" s="24">
        <v>3140.4346681909205</v>
      </c>
      <c r="BL352" s="24">
        <v>3095.3635895741995</v>
      </c>
      <c r="BM352" s="24">
        <v>3053.2564184523494</v>
      </c>
      <c r="BN352" s="24">
        <v>3020.6318964693528</v>
      </c>
      <c r="BO352" s="24">
        <v>2987.7965658193943</v>
      </c>
      <c r="BP352" s="24">
        <v>2955.104536402177</v>
      </c>
      <c r="BQ352" s="24">
        <v>2927.2935316984799</v>
      </c>
      <c r="BR352" s="24">
        <v>2898.3496555078696</v>
      </c>
      <c r="BS352" s="24">
        <v>2868.7110402598978</v>
      </c>
      <c r="BT352" s="24">
        <v>2841.5174073088174</v>
      </c>
      <c r="BU352" s="24">
        <v>2816.1416542976995</v>
      </c>
    </row>
    <row r="353" spans="1:80" ht="18" customHeight="1" x14ac:dyDescent="0.4">
      <c r="A353" s="111"/>
      <c r="B353" s="108"/>
      <c r="C353" s="901"/>
      <c r="D353" s="68"/>
      <c r="E353" s="68"/>
      <c r="F353" s="68"/>
      <c r="G353" s="68"/>
      <c r="H353" s="68"/>
      <c r="I353" s="68"/>
      <c r="J353" s="68"/>
      <c r="K353" s="68"/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38"/>
      <c r="AQ353" s="137"/>
      <c r="AR353" s="137"/>
      <c r="AS353" s="137"/>
      <c r="AT353" s="137"/>
      <c r="AU353" s="137"/>
      <c r="AV353" s="796"/>
      <c r="AW353" s="137"/>
      <c r="AX353" s="137"/>
      <c r="AY353" s="137"/>
      <c r="AZ353" s="137"/>
      <c r="BA353" s="137"/>
      <c r="BB353" s="137"/>
      <c r="BC353" s="137"/>
      <c r="BD353" s="137"/>
      <c r="BE353" s="137"/>
      <c r="BF353" s="137"/>
      <c r="BG353" s="137"/>
      <c r="BH353" s="137"/>
      <c r="BI353" s="137"/>
      <c r="BJ353" s="137"/>
      <c r="BK353" s="137"/>
      <c r="BL353" s="137"/>
      <c r="BM353" s="137"/>
      <c r="BN353" s="137"/>
      <c r="BO353" s="137"/>
      <c r="BP353" s="137"/>
      <c r="BQ353" s="137"/>
      <c r="BR353" s="137"/>
      <c r="BS353" s="137"/>
      <c r="BT353" s="137"/>
      <c r="BU353" s="137"/>
      <c r="BV353" s="124"/>
      <c r="BW353" s="124"/>
      <c r="BX353" s="124"/>
      <c r="BY353" s="124"/>
      <c r="BZ353" s="124"/>
      <c r="CA353" s="124"/>
      <c r="CB353" s="124"/>
    </row>
    <row r="354" spans="1:80" ht="18" customHeight="1" x14ac:dyDescent="0.4">
      <c r="A354" s="111"/>
      <c r="B354" s="108"/>
      <c r="C354" s="901"/>
      <c r="D354" s="68"/>
      <c r="E354" s="68"/>
      <c r="F354" s="68"/>
      <c r="G354" s="68"/>
      <c r="H354" s="68"/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38"/>
      <c r="AQ354" s="137"/>
      <c r="AR354" s="137"/>
      <c r="AS354" s="137"/>
      <c r="AT354" s="137"/>
      <c r="AU354" s="137"/>
      <c r="AV354" s="796"/>
      <c r="AW354" s="137"/>
      <c r="AX354" s="137"/>
      <c r="AY354" s="137"/>
      <c r="AZ354" s="137"/>
      <c r="BA354" s="137"/>
      <c r="BB354" s="137"/>
      <c r="BC354" s="137"/>
      <c r="BD354" s="137"/>
      <c r="BE354" s="137"/>
      <c r="BF354" s="137"/>
      <c r="BG354" s="137"/>
      <c r="BH354" s="137"/>
      <c r="BI354" s="137"/>
      <c r="BJ354" s="137"/>
      <c r="BK354" s="137"/>
      <c r="BL354" s="137"/>
      <c r="BM354" s="137"/>
      <c r="BN354" s="137"/>
      <c r="BO354" s="137"/>
      <c r="BP354" s="137"/>
      <c r="BQ354" s="137"/>
      <c r="BR354" s="137"/>
      <c r="BS354" s="137"/>
      <c r="BT354" s="137"/>
      <c r="BU354" s="137"/>
      <c r="BV354" s="124"/>
      <c r="BW354" s="124"/>
      <c r="BX354" s="124"/>
      <c r="BY354" s="124"/>
      <c r="BZ354" s="124"/>
      <c r="CA354" s="124"/>
      <c r="CB354" s="124"/>
    </row>
    <row r="355" spans="1:80" ht="18" customHeight="1" x14ac:dyDescent="0.4">
      <c r="A355" s="111"/>
      <c r="B355" s="108"/>
      <c r="C355" s="901"/>
      <c r="D355" s="68"/>
      <c r="E355" s="68"/>
      <c r="F355" s="68"/>
      <c r="G355" s="68"/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38"/>
      <c r="AQ355" s="137"/>
      <c r="AR355" s="137"/>
      <c r="AS355" s="137"/>
      <c r="AT355" s="137"/>
      <c r="AU355" s="137"/>
      <c r="AV355" s="796"/>
      <c r="AW355" s="137"/>
      <c r="AX355" s="137"/>
      <c r="AY355" s="137"/>
      <c r="AZ355" s="137"/>
      <c r="BA355" s="137"/>
      <c r="BB355" s="137"/>
      <c r="BC355" s="137"/>
      <c r="BD355" s="137"/>
      <c r="BE355" s="137"/>
      <c r="BF355" s="137"/>
      <c r="BG355" s="137"/>
      <c r="BH355" s="137"/>
      <c r="BI355" s="137"/>
      <c r="BJ355" s="137"/>
      <c r="BK355" s="137"/>
      <c r="BL355" s="137"/>
      <c r="BM355" s="137"/>
      <c r="BN355" s="137"/>
      <c r="BO355" s="137"/>
      <c r="BP355" s="137"/>
      <c r="BQ355" s="137"/>
      <c r="BR355" s="137"/>
      <c r="BS355" s="137"/>
      <c r="BT355" s="137"/>
      <c r="BU355" s="137"/>
      <c r="BV355" s="124"/>
      <c r="BW355" s="124"/>
      <c r="BX355" s="124"/>
      <c r="BY355" s="124"/>
      <c r="BZ355" s="124"/>
      <c r="CA355" s="124"/>
      <c r="CB355" s="124"/>
    </row>
    <row r="356" spans="1:80" ht="18" customHeight="1" x14ac:dyDescent="0.4">
      <c r="A356" s="111"/>
      <c r="B356" s="108"/>
      <c r="C356" s="901"/>
      <c r="D356" s="68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38"/>
      <c r="AQ356" s="137"/>
      <c r="AR356" s="137"/>
      <c r="AS356" s="137"/>
      <c r="AT356" s="137"/>
      <c r="AU356" s="137"/>
      <c r="AV356" s="796"/>
      <c r="AW356" s="137"/>
      <c r="AX356" s="137"/>
      <c r="AY356" s="137"/>
      <c r="AZ356" s="137"/>
      <c r="BA356" s="137"/>
      <c r="BB356" s="137"/>
      <c r="BC356" s="137"/>
      <c r="BD356" s="137"/>
      <c r="BE356" s="137"/>
      <c r="BF356" s="137"/>
      <c r="BG356" s="137"/>
      <c r="BH356" s="137"/>
      <c r="BI356" s="137"/>
      <c r="BJ356" s="137"/>
      <c r="BK356" s="137"/>
      <c r="BL356" s="137"/>
      <c r="BM356" s="137"/>
      <c r="BN356" s="137"/>
      <c r="BO356" s="137"/>
      <c r="BP356" s="137"/>
      <c r="BQ356" s="137"/>
      <c r="BR356" s="137"/>
      <c r="BS356" s="137"/>
      <c r="BT356" s="137"/>
      <c r="BU356" s="137"/>
      <c r="BV356" s="124"/>
      <c r="BW356" s="124"/>
      <c r="BX356" s="124"/>
      <c r="BY356" s="124"/>
      <c r="BZ356" s="124"/>
      <c r="CA356" s="124"/>
      <c r="CB356" s="124"/>
    </row>
    <row r="357" spans="1:80" s="659" customFormat="1" ht="42.6" customHeight="1" x14ac:dyDescent="0.75">
      <c r="A357" s="656"/>
      <c r="B357" s="657"/>
      <c r="C357" s="902"/>
      <c r="D357" s="419" t="s">
        <v>205</v>
      </c>
      <c r="E357" s="139"/>
      <c r="F357" s="420"/>
      <c r="G357" s="420"/>
      <c r="H357" s="420"/>
      <c r="I357" s="420"/>
      <c r="J357" s="420"/>
      <c r="K357" s="420"/>
      <c r="L357" s="420"/>
      <c r="M357" s="420"/>
      <c r="N357" s="420"/>
      <c r="O357" s="420"/>
      <c r="P357" s="420"/>
      <c r="Q357" s="420"/>
      <c r="R357" s="420"/>
      <c r="S357" s="420"/>
      <c r="T357" s="420"/>
      <c r="U357" s="420"/>
      <c r="V357" s="420"/>
      <c r="W357" s="140"/>
      <c r="X357" s="140"/>
      <c r="Y357" s="140"/>
      <c r="Z357" s="140"/>
      <c r="AA357" s="140"/>
      <c r="AB357" s="140"/>
      <c r="AC357" s="140"/>
      <c r="AD357" s="140"/>
      <c r="AE357" s="140"/>
      <c r="AF357" s="140"/>
      <c r="AG357" s="140"/>
      <c r="AH357" s="140"/>
      <c r="AI357" s="140"/>
      <c r="AJ357" s="140"/>
      <c r="AK357" s="140"/>
      <c r="AL357" s="140"/>
      <c r="AM357" s="140"/>
      <c r="AN357" s="141"/>
      <c r="AO357" s="140"/>
      <c r="AP357" s="141"/>
      <c r="AQ357" s="141"/>
      <c r="AR357" s="141"/>
      <c r="AS357" s="141"/>
      <c r="AT357" s="141"/>
      <c r="AU357" s="141"/>
      <c r="AV357" s="141"/>
      <c r="AW357" s="141"/>
      <c r="AX357" s="141"/>
      <c r="AY357" s="141"/>
      <c r="AZ357" s="141"/>
      <c r="BA357" s="141"/>
      <c r="BB357" s="141"/>
      <c r="BC357" s="141"/>
      <c r="BD357" s="141"/>
      <c r="BE357" s="141"/>
      <c r="BF357" s="141"/>
      <c r="BG357" s="141"/>
      <c r="BH357" s="141"/>
      <c r="BI357" s="141"/>
      <c r="BJ357" s="141"/>
      <c r="BK357" s="141"/>
      <c r="BL357" s="141"/>
      <c r="BM357" s="141"/>
      <c r="BN357" s="141"/>
      <c r="BO357" s="141"/>
      <c r="BP357" s="141"/>
      <c r="BQ357" s="141"/>
      <c r="BR357" s="141"/>
      <c r="BS357" s="141"/>
      <c r="BT357" s="141"/>
      <c r="BU357" s="141"/>
      <c r="BV357" s="658"/>
      <c r="BW357" s="658"/>
      <c r="BX357" s="658"/>
      <c r="BY357" s="658"/>
      <c r="BZ357" s="658"/>
      <c r="CA357" s="658"/>
      <c r="CB357" s="658"/>
    </row>
    <row r="358" spans="1:80" s="662" customFormat="1" ht="37.200000000000003" customHeight="1" x14ac:dyDescent="0.4">
      <c r="A358" s="660"/>
      <c r="B358" s="661"/>
      <c r="C358" s="903"/>
      <c r="D358" s="509" t="s">
        <v>309</v>
      </c>
      <c r="E358" s="409"/>
      <c r="F358" s="507"/>
      <c r="G358" s="507"/>
      <c r="H358" s="507"/>
      <c r="I358" s="507"/>
      <c r="J358" s="507"/>
      <c r="K358" s="507"/>
      <c r="L358" s="507"/>
      <c r="M358" s="507"/>
      <c r="N358" s="507"/>
      <c r="O358" s="507"/>
      <c r="P358" s="507"/>
      <c r="Q358" s="507"/>
      <c r="R358" s="507"/>
      <c r="S358" s="507"/>
      <c r="T358" s="507"/>
      <c r="U358" s="507"/>
      <c r="V358" s="507"/>
      <c r="W358" s="167"/>
      <c r="X358" s="508"/>
      <c r="Y358" s="508"/>
      <c r="Z358" s="508"/>
      <c r="AA358" s="508"/>
      <c r="AB358" s="508"/>
      <c r="AC358" s="508"/>
      <c r="AD358" s="508"/>
      <c r="AE358" s="508"/>
      <c r="AF358" s="508"/>
      <c r="AG358" s="508"/>
      <c r="AH358" s="508"/>
      <c r="AI358" s="508"/>
      <c r="AJ358" s="508"/>
      <c r="AK358" s="508"/>
      <c r="AL358" s="508"/>
      <c r="AM358" s="508"/>
      <c r="AN358" s="508"/>
      <c r="AO358" s="508"/>
      <c r="AP358" s="508"/>
      <c r="AQ358" s="508"/>
      <c r="AR358" s="508"/>
      <c r="AS358" s="508"/>
      <c r="AT358" s="508"/>
      <c r="AU358" s="508"/>
      <c r="AV358" s="510"/>
      <c r="AW358" s="508"/>
      <c r="AX358" s="508"/>
      <c r="AY358" s="508"/>
      <c r="AZ358" s="508"/>
      <c r="BA358" s="508"/>
      <c r="BB358" s="508"/>
      <c r="BC358" s="508"/>
      <c r="BD358" s="508"/>
      <c r="BE358" s="508"/>
      <c r="BF358" s="508"/>
      <c r="BG358" s="508"/>
      <c r="BH358" s="508"/>
      <c r="BI358" s="508"/>
      <c r="BJ358" s="508"/>
      <c r="BK358" s="508"/>
      <c r="BL358" s="508"/>
      <c r="BM358" s="508"/>
      <c r="BN358" s="508"/>
      <c r="BO358" s="508"/>
      <c r="BP358" s="508"/>
      <c r="BQ358" s="508"/>
      <c r="BR358" s="508"/>
      <c r="BS358" s="508"/>
      <c r="BT358" s="508"/>
      <c r="BU358" s="508"/>
    </row>
    <row r="359" spans="1:80" x14ac:dyDescent="0.4">
      <c r="A359" s="128"/>
      <c r="B359" s="129"/>
      <c r="C359" s="874" t="s">
        <v>48</v>
      </c>
      <c r="D359" s="142" t="str">
        <f>$D$4</f>
        <v>Söguleg losun | Historical Emissions</v>
      </c>
      <c r="E359" s="142"/>
      <c r="F359" s="142"/>
      <c r="G359" s="142"/>
      <c r="H359" s="142"/>
      <c r="I359" s="142"/>
      <c r="J359" s="142"/>
      <c r="K359" s="142"/>
      <c r="L359" s="142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30"/>
      <c r="X359" s="130"/>
      <c r="Y359" s="130"/>
      <c r="Z359" s="130"/>
      <c r="AA359" s="130"/>
      <c r="AB359" s="130"/>
      <c r="AC359" s="130"/>
      <c r="AD359" s="130"/>
      <c r="AE359" s="130"/>
      <c r="AF359" s="130"/>
      <c r="AG359" s="130"/>
      <c r="AH359" s="130"/>
      <c r="AI359" s="130"/>
      <c r="AJ359" s="130"/>
      <c r="AK359" s="130"/>
      <c r="AL359" s="130"/>
      <c r="AM359" s="130"/>
      <c r="AN359" s="130"/>
      <c r="AO359" s="130"/>
      <c r="AP359" s="131"/>
      <c r="AQ359" s="131"/>
      <c r="AR359" s="132"/>
      <c r="AS359" s="132"/>
      <c r="AT359" s="132"/>
      <c r="AU359" s="132"/>
      <c r="AV359" s="132"/>
      <c r="AW359" s="132"/>
      <c r="AX359" s="132"/>
      <c r="AY359" s="132"/>
      <c r="AZ359" s="132"/>
      <c r="BA359" s="132"/>
      <c r="BB359" s="132"/>
      <c r="BC359" s="132"/>
      <c r="BD359" s="132"/>
      <c r="BE359" s="132"/>
      <c r="BF359" s="132"/>
      <c r="BG359" s="132"/>
      <c r="BH359" s="132"/>
      <c r="BI359" s="132"/>
      <c r="BJ359" s="132"/>
      <c r="BK359" s="132"/>
      <c r="BL359" s="132"/>
      <c r="BM359" s="132"/>
      <c r="BN359" s="132"/>
      <c r="BO359" s="132"/>
      <c r="BP359" s="132"/>
      <c r="BQ359" s="132"/>
      <c r="BR359" s="132"/>
      <c r="BS359" s="132"/>
      <c r="BT359" s="132"/>
      <c r="BU359" s="132"/>
      <c r="BV359" s="124"/>
      <c r="BW359" s="124"/>
      <c r="BX359" s="124"/>
      <c r="BY359" s="124"/>
      <c r="BZ359" s="124"/>
      <c r="CA359" s="124"/>
      <c r="CB359" s="124"/>
    </row>
    <row r="360" spans="1:80" s="143" customFormat="1" ht="20.399999999999999" customHeight="1" x14ac:dyDescent="0.35">
      <c r="A360" s="107" t="s">
        <v>42</v>
      </c>
      <c r="B360" s="111" t="s">
        <v>463</v>
      </c>
      <c r="C360" s="874" t="s">
        <v>48</v>
      </c>
      <c r="D360" s="18" t="s">
        <v>3</v>
      </c>
      <c r="E360" s="20" t="s">
        <v>128</v>
      </c>
      <c r="F360" s="18" t="s">
        <v>133</v>
      </c>
      <c r="G360" s="19" t="str">
        <f>$G$5</f>
        <v>Þús. tonn CO₂-íg. | kt CO₂e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18">
        <v>2101.2623461482826</v>
      </c>
      <c r="X360" s="18">
        <v>2168.1419491705224</v>
      </c>
      <c r="Y360" s="18">
        <v>2315.5766889904016</v>
      </c>
      <c r="Z360" s="18">
        <v>2183.6599935790118</v>
      </c>
      <c r="AA360" s="18">
        <v>2095.1660671641989</v>
      </c>
      <c r="AB360" s="18">
        <v>1983.8614454676456</v>
      </c>
      <c r="AC360" s="18">
        <v>1862.7511833251983</v>
      </c>
      <c r="AD360" s="18">
        <v>1819.0483321496226</v>
      </c>
      <c r="AE360" s="18">
        <v>1789.5810940570325</v>
      </c>
      <c r="AF360" s="18">
        <v>1781.4360210964496</v>
      </c>
      <c r="AG360" s="18">
        <v>1825.42812645205</v>
      </c>
      <c r="AH360" s="18">
        <v>1793.9497039960333</v>
      </c>
      <c r="AI360" s="18">
        <v>1836.275070194625</v>
      </c>
      <c r="AJ360" s="18">
        <v>1874.2371057711734</v>
      </c>
      <c r="AK360" s="18">
        <v>1815.0968979310089</v>
      </c>
      <c r="AL360" s="18">
        <v>1643.2848334678952</v>
      </c>
      <c r="AM360" s="18">
        <v>1719.180545592852</v>
      </c>
      <c r="AN360" s="18">
        <v>1775.3438687030614</v>
      </c>
      <c r="AO360" s="18">
        <v>1746.627912740661</v>
      </c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</row>
    <row r="361" spans="1:80" s="143" customFormat="1" ht="20.399999999999999" customHeight="1" x14ac:dyDescent="0.35">
      <c r="A361" s="107" t="s">
        <v>43</v>
      </c>
      <c r="B361" s="111" t="s">
        <v>464</v>
      </c>
      <c r="C361" s="874" t="s">
        <v>48</v>
      </c>
      <c r="D361" s="18" t="s">
        <v>216</v>
      </c>
      <c r="E361" s="20" t="s">
        <v>129</v>
      </c>
      <c r="F361" s="18" t="s">
        <v>134</v>
      </c>
      <c r="G361" s="19" t="str">
        <f>$G$5</f>
        <v>Þús. tonn CO₂-íg. | kt CO₂e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18">
        <v>128.33882085448397</v>
      </c>
      <c r="X361" s="18">
        <v>145.63415500314068</v>
      </c>
      <c r="Y361" s="18">
        <v>148.85297535344944</v>
      </c>
      <c r="Z361" s="18">
        <v>143.39103444924103</v>
      </c>
      <c r="AA361" s="18">
        <v>121.62578819655323</v>
      </c>
      <c r="AB361" s="18">
        <v>133.4320138300875</v>
      </c>
      <c r="AC361" s="18">
        <v>166.57826586074043</v>
      </c>
      <c r="AD361" s="18">
        <v>154.74006435750107</v>
      </c>
      <c r="AE361" s="18">
        <v>182.31424337186309</v>
      </c>
      <c r="AF361" s="18">
        <v>179.59991733914126</v>
      </c>
      <c r="AG361" s="18">
        <v>171.46580606766543</v>
      </c>
      <c r="AH361" s="18">
        <v>187.95264055452139</v>
      </c>
      <c r="AI361" s="18">
        <v>179.64056237114505</v>
      </c>
      <c r="AJ361" s="18">
        <v>199.87744683562141</v>
      </c>
      <c r="AK361" s="18">
        <v>209.46873172426831</v>
      </c>
      <c r="AL361" s="18">
        <v>214.01922796811164</v>
      </c>
      <c r="AM361" s="18">
        <v>178.16974969011562</v>
      </c>
      <c r="AN361" s="18">
        <v>148.70437736643112</v>
      </c>
      <c r="AO361" s="18">
        <v>138.99420109361745</v>
      </c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</row>
    <row r="362" spans="1:80" s="143" customFormat="1" ht="20.399999999999999" customHeight="1" x14ac:dyDescent="0.35">
      <c r="A362" s="107" t="s">
        <v>44</v>
      </c>
      <c r="B362" s="111" t="s">
        <v>465</v>
      </c>
      <c r="C362" s="874" t="s">
        <v>48</v>
      </c>
      <c r="D362" s="18" t="s">
        <v>2</v>
      </c>
      <c r="E362" s="20" t="s">
        <v>130</v>
      </c>
      <c r="F362" s="18"/>
      <c r="G362" s="19" t="str">
        <f>$G$5</f>
        <v>Þús. tonn CO₂-íg. | kt CO₂e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18">
        <v>710.90815527507107</v>
      </c>
      <c r="X362" s="18">
        <v>737.97582815741112</v>
      </c>
      <c r="Y362" s="18">
        <v>754.88636771604047</v>
      </c>
      <c r="Z362" s="18">
        <v>770.58006780324058</v>
      </c>
      <c r="AA362" s="18">
        <v>759.48973045067783</v>
      </c>
      <c r="AB362" s="18">
        <v>748.53554241354198</v>
      </c>
      <c r="AC362" s="18">
        <v>745.94429514068338</v>
      </c>
      <c r="AD362" s="18">
        <v>738.48503273201982</v>
      </c>
      <c r="AE362" s="18">
        <v>729.74906171735381</v>
      </c>
      <c r="AF362" s="18">
        <v>770.64474339299147</v>
      </c>
      <c r="AG362" s="18">
        <v>761.54586799882952</v>
      </c>
      <c r="AH362" s="18">
        <v>760.54084337067513</v>
      </c>
      <c r="AI362" s="18">
        <v>762.91893940085151</v>
      </c>
      <c r="AJ362" s="18">
        <v>741.54943586055447</v>
      </c>
      <c r="AK362" s="18">
        <v>725.68294266886073</v>
      </c>
      <c r="AL362" s="18">
        <v>723.26851971440976</v>
      </c>
      <c r="AM362" s="18">
        <v>726.35941946372918</v>
      </c>
      <c r="AN362" s="18">
        <v>711.97157904366759</v>
      </c>
      <c r="AO362" s="18">
        <v>692.38040246203309</v>
      </c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</row>
    <row r="363" spans="1:80" s="653" customFormat="1" ht="20.399999999999999" customHeight="1" x14ac:dyDescent="0.35">
      <c r="A363" s="107" t="s">
        <v>46</v>
      </c>
      <c r="B363" s="111" t="s">
        <v>466</v>
      </c>
      <c r="C363" s="874" t="s">
        <v>48</v>
      </c>
      <c r="D363" s="18" t="s">
        <v>1</v>
      </c>
      <c r="E363" s="20" t="s">
        <v>131</v>
      </c>
      <c r="F363" s="18"/>
      <c r="G363" s="19" t="str">
        <f>$G$5</f>
        <v>Þús. tonn CO₂-íg. | kt CO₂e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18">
        <v>309.4550863499295</v>
      </c>
      <c r="X363" s="18">
        <v>333.07583774570196</v>
      </c>
      <c r="Y363" s="18">
        <v>336.59809645653598</v>
      </c>
      <c r="Z363" s="18">
        <v>319.07552636085347</v>
      </c>
      <c r="AA363" s="18">
        <v>309.20836584471436</v>
      </c>
      <c r="AB363" s="18">
        <v>305.67596243778644</v>
      </c>
      <c r="AC363" s="18">
        <v>286.33380167681753</v>
      </c>
      <c r="AD363" s="18">
        <v>266.02689980767514</v>
      </c>
      <c r="AE363" s="18">
        <v>265.34308724396942</v>
      </c>
      <c r="AF363" s="18">
        <v>265.43226219787164</v>
      </c>
      <c r="AG363" s="18">
        <v>264.35718550776443</v>
      </c>
      <c r="AH363" s="18">
        <v>260.49570988862047</v>
      </c>
      <c r="AI363" s="18">
        <v>257.99818993673932</v>
      </c>
      <c r="AJ363" s="18">
        <v>256.58386722176402</v>
      </c>
      <c r="AK363" s="18">
        <v>230.54539718147191</v>
      </c>
      <c r="AL363" s="18">
        <v>259.36076344304627</v>
      </c>
      <c r="AM363" s="18">
        <v>256.69476979530492</v>
      </c>
      <c r="AN363" s="18">
        <v>246.53374573465359</v>
      </c>
      <c r="AO363" s="18">
        <v>233.17458725375354</v>
      </c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</row>
    <row r="364" spans="1:80" s="132" customFormat="1" ht="20.399999999999999" customHeight="1" x14ac:dyDescent="0.35">
      <c r="A364" s="107" t="s">
        <v>114</v>
      </c>
      <c r="B364" s="111" t="s">
        <v>444</v>
      </c>
      <c r="C364" s="874" t="s">
        <v>48</v>
      </c>
      <c r="D364" s="24" t="s">
        <v>140</v>
      </c>
      <c r="E364" s="26"/>
      <c r="F364" s="24"/>
      <c r="G364" s="25" t="str">
        <f>$G$5</f>
        <v>Þús. tonn CO₂-íg. | kt CO₂e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4">
        <v>3249.9644086277672</v>
      </c>
      <c r="X364" s="24">
        <v>3384.8277700767758</v>
      </c>
      <c r="Y364" s="24">
        <v>3555.9141285164278</v>
      </c>
      <c r="Z364" s="24">
        <v>3416.706622192346</v>
      </c>
      <c r="AA364" s="24">
        <v>3285.489951656145</v>
      </c>
      <c r="AB364" s="24">
        <v>3171.5049641490614</v>
      </c>
      <c r="AC364" s="24">
        <v>3061.6075460034394</v>
      </c>
      <c r="AD364" s="24">
        <v>2978.3003290468187</v>
      </c>
      <c r="AE364" s="24">
        <v>2966.9874863902187</v>
      </c>
      <c r="AF364" s="24">
        <v>2997.112944026454</v>
      </c>
      <c r="AG364" s="24">
        <v>3022.7969860263092</v>
      </c>
      <c r="AH364" s="24">
        <v>3002.9388978098509</v>
      </c>
      <c r="AI364" s="24">
        <v>3036.8327619033612</v>
      </c>
      <c r="AJ364" s="24">
        <v>3072.2478556891137</v>
      </c>
      <c r="AK364" s="24">
        <v>2980.7939695056102</v>
      </c>
      <c r="AL364" s="24">
        <v>2839.9333445934631</v>
      </c>
      <c r="AM364" s="24">
        <v>2880.4055923989213</v>
      </c>
      <c r="AN364" s="24">
        <v>2882.5553151680479</v>
      </c>
      <c r="AO364" s="24">
        <v>2811.175758043526</v>
      </c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</row>
    <row r="365" spans="1:80" s="135" customFormat="1" ht="19.5" customHeight="1" x14ac:dyDescent="0.4">
      <c r="A365" s="107"/>
      <c r="B365" s="108" t="s">
        <v>48</v>
      </c>
      <c r="C365" s="904"/>
      <c r="D365" s="68"/>
      <c r="E365" s="68"/>
      <c r="F365" s="68"/>
      <c r="G365" s="68"/>
      <c r="H365" s="68"/>
      <c r="I365" s="68"/>
      <c r="J365" s="68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6"/>
      <c r="AN365" s="145"/>
      <c r="AO365" s="145"/>
      <c r="AP365" s="144"/>
      <c r="AQ365" s="144"/>
      <c r="AR365" s="144"/>
      <c r="AS365" s="144"/>
      <c r="AT365" s="144"/>
      <c r="AU365" s="144"/>
      <c r="AV365" s="144"/>
      <c r="AW365" s="144"/>
      <c r="AX365" s="144"/>
      <c r="AY365" s="144"/>
      <c r="AZ365" s="144"/>
      <c r="BA365" s="144"/>
      <c r="BB365" s="144"/>
      <c r="BC365" s="144"/>
      <c r="BD365" s="144"/>
      <c r="BE365" s="144"/>
      <c r="BF365" s="144"/>
      <c r="BG365" s="144"/>
      <c r="BH365" s="144"/>
      <c r="BI365" s="144"/>
      <c r="BJ365" s="144"/>
      <c r="BK365" s="144"/>
      <c r="BL365" s="144"/>
      <c r="BM365" s="144"/>
      <c r="BN365" s="144"/>
      <c r="BO365" s="144"/>
      <c r="BP365" s="144"/>
      <c r="BQ365" s="132"/>
      <c r="BR365" s="132"/>
      <c r="BS365" s="132"/>
      <c r="BT365" s="132"/>
      <c r="BU365" s="132"/>
    </row>
    <row r="366" spans="1:80" ht="37.200000000000003" customHeight="1" x14ac:dyDescent="0.4">
      <c r="A366" s="128"/>
      <c r="B366" s="129"/>
      <c r="C366" s="874" t="s">
        <v>48</v>
      </c>
      <c r="D366" s="1214" t="str">
        <f>$D$12</f>
        <v>Framreiknuð losun: Sviðsmynd með núgildandi aðgerðum
Emission Projections: With Existing Measures (WEM) Scenario</v>
      </c>
      <c r="E366" s="1214"/>
      <c r="F366" s="142"/>
      <c r="G366" s="142"/>
      <c r="H366" s="142"/>
      <c r="I366" s="142"/>
      <c r="J366" s="142"/>
      <c r="K366" s="142"/>
      <c r="L366" s="142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30"/>
      <c r="X366" s="130"/>
      <c r="Y366" s="130"/>
      <c r="Z366" s="130"/>
      <c r="AA366" s="130"/>
      <c r="AB366" s="130"/>
      <c r="AC366" s="130"/>
      <c r="AD366" s="130"/>
      <c r="AE366" s="130"/>
      <c r="AF366" s="130"/>
      <c r="AG366" s="130"/>
      <c r="AH366" s="130"/>
      <c r="AI366" s="130"/>
      <c r="AJ366" s="130"/>
      <c r="AK366" s="130"/>
      <c r="AL366" s="130"/>
      <c r="AM366" s="130"/>
      <c r="AN366" s="130"/>
      <c r="AO366" s="130"/>
      <c r="AP366" s="131"/>
      <c r="AQ366" s="131"/>
      <c r="AR366" s="132"/>
      <c r="AS366" s="132"/>
      <c r="AT366" s="132"/>
      <c r="AU366" s="132"/>
      <c r="AV366" s="132"/>
      <c r="AW366" s="132"/>
      <c r="AX366" s="132"/>
      <c r="AY366" s="132"/>
      <c r="AZ366" s="132"/>
      <c r="BA366" s="132"/>
      <c r="BB366" s="132"/>
      <c r="BC366" s="132"/>
      <c r="BD366" s="132"/>
      <c r="BE366" s="132"/>
      <c r="BF366" s="132"/>
      <c r="BG366" s="132"/>
      <c r="BH366" s="132"/>
      <c r="BI366" s="132"/>
      <c r="BJ366" s="132"/>
      <c r="BK366" s="132"/>
      <c r="BL366" s="132"/>
      <c r="BM366" s="132"/>
      <c r="BN366" s="132"/>
      <c r="BO366" s="132"/>
      <c r="BP366" s="132"/>
      <c r="BQ366" s="132"/>
      <c r="BR366" s="132"/>
      <c r="BS366" s="132"/>
      <c r="BT366" s="132"/>
      <c r="BU366" s="132"/>
      <c r="BV366" s="124"/>
      <c r="BW366" s="124"/>
      <c r="BX366" s="124"/>
      <c r="BY366" s="124"/>
      <c r="BZ366" s="124"/>
      <c r="CA366" s="124"/>
      <c r="CB366" s="124"/>
    </row>
    <row r="367" spans="1:80" s="143" customFormat="1" ht="20.399999999999999" customHeight="1" x14ac:dyDescent="0.35">
      <c r="A367" s="107" t="s">
        <v>42</v>
      </c>
      <c r="B367" s="111" t="s">
        <v>467</v>
      </c>
      <c r="C367" s="874" t="s">
        <v>48</v>
      </c>
      <c r="D367" s="18" t="s">
        <v>3</v>
      </c>
      <c r="E367" s="20" t="s">
        <v>128</v>
      </c>
      <c r="F367" s="18" t="s">
        <v>133</v>
      </c>
      <c r="G367" s="19" t="str">
        <f>$G$5</f>
        <v>Þús. tonn CO₂-íg. | kt CO₂e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18">
        <v>1787.5602381551505</v>
      </c>
      <c r="AQ367" s="18">
        <v>1767.8179023245175</v>
      </c>
      <c r="AR367" s="18">
        <v>1746.5005696214369</v>
      </c>
      <c r="AS367" s="18">
        <v>1723.4582904683475</v>
      </c>
      <c r="AT367" s="18">
        <v>1686.9090033653542</v>
      </c>
      <c r="AU367" s="18">
        <v>1665.9519701197494</v>
      </c>
      <c r="AV367" s="18">
        <v>1625.2598083635501</v>
      </c>
      <c r="AW367" s="18">
        <v>1590.519114099694</v>
      </c>
      <c r="AX367" s="18">
        <v>1545.655916288224</v>
      </c>
      <c r="AY367" s="18">
        <v>1499.9552603302886</v>
      </c>
      <c r="AZ367" s="18">
        <v>1449.1599697002216</v>
      </c>
      <c r="BA367" s="18">
        <v>1372.3002270997588</v>
      </c>
      <c r="BB367" s="18">
        <v>1298.4475430094842</v>
      </c>
      <c r="BC367" s="18">
        <v>1223.6771994660312</v>
      </c>
      <c r="BD367" s="18">
        <v>1152.9172720138686</v>
      </c>
      <c r="BE367" s="18">
        <v>1084.7675621546293</v>
      </c>
      <c r="BF367" s="18">
        <v>1015.6537689370992</v>
      </c>
      <c r="BG367" s="18">
        <v>948.59056659949044</v>
      </c>
      <c r="BH367" s="18">
        <v>881.1705451986636</v>
      </c>
      <c r="BI367" s="18">
        <v>813.90798177107047</v>
      </c>
      <c r="BJ367" s="18">
        <v>749.83893587810235</v>
      </c>
      <c r="BK367" s="18">
        <v>692.78400461198248</v>
      </c>
      <c r="BL367" s="18">
        <v>635.45267045256207</v>
      </c>
      <c r="BM367" s="18">
        <v>578.4407692037579</v>
      </c>
      <c r="BN367" s="18">
        <v>522.17220025593815</v>
      </c>
      <c r="BO367" s="18">
        <v>467.67279923009363</v>
      </c>
      <c r="BP367" s="18">
        <v>420.43115026288882</v>
      </c>
      <c r="BQ367" s="18">
        <v>384.8956502583942</v>
      </c>
      <c r="BR367" s="18">
        <v>355.95372816292763</v>
      </c>
      <c r="BS367" s="18">
        <v>328.77020971825334</v>
      </c>
      <c r="BT367" s="18">
        <v>303.12793210074869</v>
      </c>
      <c r="BU367" s="18">
        <v>279.99902010815885</v>
      </c>
      <c r="BV367" s="865"/>
    </row>
    <row r="368" spans="1:80" s="143" customFormat="1" ht="20.399999999999999" customHeight="1" x14ac:dyDescent="0.35">
      <c r="A368" s="107" t="s">
        <v>43</v>
      </c>
      <c r="B368" s="111" t="s">
        <v>468</v>
      </c>
      <c r="C368" s="874" t="s">
        <v>48</v>
      </c>
      <c r="D368" s="18" t="s">
        <v>216</v>
      </c>
      <c r="E368" s="20" t="s">
        <v>129</v>
      </c>
      <c r="F368" s="18" t="s">
        <v>134</v>
      </c>
      <c r="G368" s="19" t="str">
        <f>$G$5</f>
        <v>Þús. tonn CO₂-íg. | kt CO₂e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18">
        <v>122.53517044967634</v>
      </c>
      <c r="AQ368" s="18">
        <v>121.33490519139082</v>
      </c>
      <c r="AR368" s="18">
        <v>99.477806627100335</v>
      </c>
      <c r="AS368" s="18">
        <v>105.10365372823867</v>
      </c>
      <c r="AT368" s="18">
        <v>59.129201019775792</v>
      </c>
      <c r="AU368" s="18">
        <v>44.421479354532721</v>
      </c>
      <c r="AV368" s="18">
        <v>50.957455715532888</v>
      </c>
      <c r="AW368" s="18">
        <v>33.033828665065585</v>
      </c>
      <c r="AX368" s="18">
        <v>33.840746082682017</v>
      </c>
      <c r="AY368" s="18">
        <v>40.542895670753978</v>
      </c>
      <c r="AZ368" s="18">
        <v>30.08004175810288</v>
      </c>
      <c r="BA368" s="18">
        <v>24.741432275224042</v>
      </c>
      <c r="BB368" s="18">
        <v>25.50257022360779</v>
      </c>
      <c r="BC368" s="18">
        <v>25.814970600545621</v>
      </c>
      <c r="BD368" s="18">
        <v>25.766422448322601</v>
      </c>
      <c r="BE368" s="18">
        <v>26.082422901870359</v>
      </c>
      <c r="BF368" s="18">
        <v>26.359718252058201</v>
      </c>
      <c r="BG368" s="18">
        <v>26.952187219477082</v>
      </c>
      <c r="BH368" s="18">
        <v>26.999763788370046</v>
      </c>
      <c r="BI368" s="18">
        <v>27.040702235955223</v>
      </c>
      <c r="BJ368" s="18">
        <v>27.103103695460049</v>
      </c>
      <c r="BK368" s="18">
        <v>27.129091795775594</v>
      </c>
      <c r="BL368" s="18">
        <v>27.267514610907483</v>
      </c>
      <c r="BM368" s="18">
        <v>27.570671452641591</v>
      </c>
      <c r="BN368" s="18">
        <v>27.277309493980283</v>
      </c>
      <c r="BO368" s="18">
        <v>27.131018208115847</v>
      </c>
      <c r="BP368" s="18">
        <v>27.117837556819495</v>
      </c>
      <c r="BQ368" s="18">
        <v>26.920380098783198</v>
      </c>
      <c r="BR368" s="18">
        <v>26.755029781418443</v>
      </c>
      <c r="BS368" s="18">
        <v>26.645404011561368</v>
      </c>
      <c r="BT368" s="18">
        <v>26.599496941762482</v>
      </c>
      <c r="BU368" s="18">
        <v>26.600723881031854</v>
      </c>
      <c r="BV368" s="865"/>
    </row>
    <row r="369" spans="1:80" s="143" customFormat="1" ht="20.399999999999999" customHeight="1" x14ac:dyDescent="0.35">
      <c r="A369" s="107" t="s">
        <v>44</v>
      </c>
      <c r="B369" s="111" t="s">
        <v>469</v>
      </c>
      <c r="C369" s="874" t="s">
        <v>48</v>
      </c>
      <c r="D369" s="18" t="s">
        <v>2</v>
      </c>
      <c r="E369" s="20" t="s">
        <v>130</v>
      </c>
      <c r="F369" s="18"/>
      <c r="G369" s="19" t="str">
        <f>$G$5</f>
        <v>Þús. tonn CO₂-íg. | kt CO₂e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18">
        <v>690.03005451968113</v>
      </c>
      <c r="AQ369" s="18">
        <v>686.91262824532726</v>
      </c>
      <c r="AR369" s="18">
        <v>685.00713386939856</v>
      </c>
      <c r="AS369" s="18">
        <v>683.08321847839375</v>
      </c>
      <c r="AT369" s="18">
        <v>681.1419825018005</v>
      </c>
      <c r="AU369" s="18">
        <v>678.28992268559182</v>
      </c>
      <c r="AV369" s="18">
        <v>675.57364650219574</v>
      </c>
      <c r="AW369" s="18">
        <v>673.18473962046653</v>
      </c>
      <c r="AX369" s="18">
        <v>671.47007737838976</v>
      </c>
      <c r="AY369" s="18">
        <v>669.75484812820207</v>
      </c>
      <c r="AZ369" s="18">
        <v>667.82757525885449</v>
      </c>
      <c r="BA369" s="18">
        <v>665.75152396977194</v>
      </c>
      <c r="BB369" s="18">
        <v>663.49434448963939</v>
      </c>
      <c r="BC369" s="18">
        <v>660.71153493277609</v>
      </c>
      <c r="BD369" s="18">
        <v>657.40376523039185</v>
      </c>
      <c r="BE369" s="18">
        <v>654.56401178553119</v>
      </c>
      <c r="BF369" s="18">
        <v>651.73800951596172</v>
      </c>
      <c r="BG369" s="18">
        <v>648.96663361866604</v>
      </c>
      <c r="BH369" s="18">
        <v>646.30043293715232</v>
      </c>
      <c r="BI369" s="18">
        <v>643.70447353864677</v>
      </c>
      <c r="BJ369" s="18">
        <v>641.40929717116126</v>
      </c>
      <c r="BK369" s="18">
        <v>639.72696430130713</v>
      </c>
      <c r="BL369" s="18">
        <v>638.05065398418458</v>
      </c>
      <c r="BM369" s="18">
        <v>636.17993979216612</v>
      </c>
      <c r="BN369" s="18">
        <v>634.17146003612959</v>
      </c>
      <c r="BO369" s="18">
        <v>632.01303482581886</v>
      </c>
      <c r="BP369" s="18">
        <v>629.38634554611258</v>
      </c>
      <c r="BQ369" s="18">
        <v>626.23884188892998</v>
      </c>
      <c r="BR369" s="18">
        <v>623.57308256006229</v>
      </c>
      <c r="BS369" s="18">
        <v>620.87221858419036</v>
      </c>
      <c r="BT369" s="18">
        <v>618.27457889114214</v>
      </c>
      <c r="BU369" s="18">
        <v>615.72228398792504</v>
      </c>
      <c r="BV369" s="865"/>
    </row>
    <row r="370" spans="1:80" s="653" customFormat="1" ht="20.399999999999999" customHeight="1" x14ac:dyDescent="0.35">
      <c r="A370" s="107" t="s">
        <v>46</v>
      </c>
      <c r="B370" s="111" t="s">
        <v>470</v>
      </c>
      <c r="C370" s="874" t="s">
        <v>48</v>
      </c>
      <c r="D370" s="18" t="s">
        <v>1</v>
      </c>
      <c r="E370" s="20" t="s">
        <v>131</v>
      </c>
      <c r="F370" s="18"/>
      <c r="G370" s="19" t="str">
        <f>$G$5</f>
        <v>Þús. tonn CO₂-íg. | kt CO₂e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18">
        <v>198.19471045904623</v>
      </c>
      <c r="AQ370" s="18">
        <v>180.59686907778473</v>
      </c>
      <c r="AR370" s="18">
        <v>164.99639239645464</v>
      </c>
      <c r="AS370" s="18">
        <v>152.96900354165524</v>
      </c>
      <c r="AT370" s="18">
        <v>148.80556925597691</v>
      </c>
      <c r="AU370" s="18">
        <v>148.95331004890835</v>
      </c>
      <c r="AV370" s="18">
        <v>148.37856805939154</v>
      </c>
      <c r="AW370" s="18">
        <v>139.0553095898984</v>
      </c>
      <c r="AX370" s="18">
        <v>135.97251534492</v>
      </c>
      <c r="AY370" s="18">
        <v>133.66684395133288</v>
      </c>
      <c r="AZ370" s="18">
        <v>132.0516582230448</v>
      </c>
      <c r="BA370" s="18">
        <v>131.05134838910669</v>
      </c>
      <c r="BB370" s="18">
        <v>130.26730199683306</v>
      </c>
      <c r="BC370" s="18">
        <v>124.91469863300328</v>
      </c>
      <c r="BD370" s="18">
        <v>120.00314034444301</v>
      </c>
      <c r="BE370" s="18">
        <v>115.48947336811513</v>
      </c>
      <c r="BF370" s="18">
        <v>111.33508991559867</v>
      </c>
      <c r="BG370" s="18">
        <v>107.50947385544596</v>
      </c>
      <c r="BH370" s="18">
        <v>103.97942446788515</v>
      </c>
      <c r="BI370" s="18">
        <v>100.71744951954378</v>
      </c>
      <c r="BJ370" s="18">
        <v>97.700333039715744</v>
      </c>
      <c r="BK370" s="18">
        <v>94.907292149171496</v>
      </c>
      <c r="BL370" s="18">
        <v>92.32010023237892</v>
      </c>
      <c r="BM370" s="18">
        <v>89.922125931803095</v>
      </c>
      <c r="BN370" s="18">
        <v>87.697597607846404</v>
      </c>
      <c r="BO370" s="18">
        <v>85.634895345964324</v>
      </c>
      <c r="BP370" s="18">
        <v>83.723712480059419</v>
      </c>
      <c r="BQ370" s="18">
        <v>81.944384424507106</v>
      </c>
      <c r="BR370" s="18">
        <v>80.294810475542988</v>
      </c>
      <c r="BS370" s="18">
        <v>78.765297639528939</v>
      </c>
      <c r="BT370" s="18">
        <v>77.34704273199911</v>
      </c>
      <c r="BU370" s="18">
        <v>76.031951902415344</v>
      </c>
      <c r="BV370" s="865"/>
    </row>
    <row r="371" spans="1:80" s="132" customFormat="1" ht="20.399999999999999" customHeight="1" x14ac:dyDescent="0.35">
      <c r="A371" s="107" t="s">
        <v>441</v>
      </c>
      <c r="B371" s="111" t="s">
        <v>441</v>
      </c>
      <c r="C371" s="874" t="s">
        <v>48</v>
      </c>
      <c r="D371" s="24" t="s">
        <v>140</v>
      </c>
      <c r="E371" s="26"/>
      <c r="F371" s="24"/>
      <c r="G371" s="25" t="str">
        <f>$G$5</f>
        <v>Þús. tonn CO₂-íg. | kt CO₂e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4">
        <v>2798.3201735835546</v>
      </c>
      <c r="AQ371" s="24">
        <v>2756.6623048390202</v>
      </c>
      <c r="AR371" s="24">
        <v>2695.9819025143902</v>
      </c>
      <c r="AS371" s="24">
        <v>2664.6141662166356</v>
      </c>
      <c r="AT371" s="24">
        <v>2575.9857561429071</v>
      </c>
      <c r="AU371" s="24">
        <v>2537.6166822087816</v>
      </c>
      <c r="AV371" s="24">
        <v>2500.1694786406706</v>
      </c>
      <c r="AW371" s="24">
        <v>2435.7929919751246</v>
      </c>
      <c r="AX371" s="24">
        <v>2386.9392550942157</v>
      </c>
      <c r="AY371" s="24">
        <v>2343.919848080578</v>
      </c>
      <c r="AZ371" s="24">
        <v>2279.1192449402233</v>
      </c>
      <c r="BA371" s="24">
        <v>2193.844531733861</v>
      </c>
      <c r="BB371" s="24">
        <v>2117.7117597195643</v>
      </c>
      <c r="BC371" s="24">
        <v>2035.1184036323559</v>
      </c>
      <c r="BD371" s="24">
        <v>1956.090600037026</v>
      </c>
      <c r="BE371" s="24">
        <v>1880.9034702101465</v>
      </c>
      <c r="BF371" s="24">
        <v>1805.0865866207178</v>
      </c>
      <c r="BG371" s="24">
        <v>1732.0188612930797</v>
      </c>
      <c r="BH371" s="24">
        <v>1658.4501663920714</v>
      </c>
      <c r="BI371" s="24">
        <v>1585.3706070652158</v>
      </c>
      <c r="BJ371" s="24">
        <v>1516.0516697844389</v>
      </c>
      <c r="BK371" s="24">
        <v>1454.5473528582363</v>
      </c>
      <c r="BL371" s="24">
        <v>1393.0909392800329</v>
      </c>
      <c r="BM371" s="24">
        <v>1332.113506380369</v>
      </c>
      <c r="BN371" s="24">
        <v>1271.3185673938949</v>
      </c>
      <c r="BO371" s="24">
        <v>1212.4517476099925</v>
      </c>
      <c r="BP371" s="24">
        <v>1160.6590458458807</v>
      </c>
      <c r="BQ371" s="24">
        <v>1119.9992566706142</v>
      </c>
      <c r="BR371" s="24">
        <v>1086.576650979951</v>
      </c>
      <c r="BS371" s="24">
        <v>1055.0531299535337</v>
      </c>
      <c r="BT371" s="24">
        <v>1025.3490506656522</v>
      </c>
      <c r="BU371" s="24">
        <v>998.35397987953115</v>
      </c>
    </row>
    <row r="372" spans="1:80" s="525" customFormat="1" ht="19.5" customHeight="1" x14ac:dyDescent="0.4">
      <c r="A372" s="512"/>
      <c r="B372" s="396"/>
      <c r="C372" s="880"/>
      <c r="D372" s="513"/>
      <c r="E372" s="514"/>
      <c r="F372" s="515"/>
      <c r="G372" s="83"/>
      <c r="H372" s="68"/>
      <c r="I372" s="68"/>
      <c r="J372" s="68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516"/>
      <c r="X372" s="517"/>
      <c r="Y372" s="518"/>
      <c r="Z372" s="518"/>
      <c r="AA372" s="518"/>
      <c r="AB372" s="518"/>
      <c r="AC372" s="518"/>
      <c r="AD372" s="518"/>
      <c r="AE372" s="518"/>
      <c r="AF372" s="518"/>
      <c r="AG372" s="518"/>
      <c r="AH372" s="518"/>
      <c r="AI372" s="518"/>
      <c r="AJ372" s="518"/>
      <c r="AK372" s="518"/>
      <c r="AL372" s="518"/>
      <c r="AM372" s="519"/>
      <c r="AN372" s="520"/>
      <c r="AO372" s="519"/>
      <c r="AP372" s="519"/>
      <c r="AQ372" s="521"/>
      <c r="AR372" s="521"/>
      <c r="AS372" s="521"/>
      <c r="AT372" s="521"/>
      <c r="AU372" s="521"/>
      <c r="AV372" s="522"/>
      <c r="AW372" s="523"/>
      <c r="AX372" s="515"/>
      <c r="AY372" s="515"/>
      <c r="AZ372" s="515"/>
      <c r="BA372" s="515"/>
      <c r="BB372" s="515"/>
      <c r="BC372" s="515"/>
      <c r="BD372" s="515"/>
      <c r="BE372" s="515"/>
      <c r="BF372" s="515"/>
      <c r="BG372" s="515"/>
      <c r="BH372" s="515"/>
      <c r="BI372" s="515"/>
      <c r="BJ372" s="515"/>
      <c r="BK372" s="515"/>
      <c r="BL372" s="515"/>
      <c r="BM372" s="515"/>
      <c r="BN372" s="515"/>
      <c r="BO372" s="515"/>
      <c r="BP372" s="515"/>
      <c r="BQ372" s="515"/>
      <c r="BR372" s="524"/>
      <c r="BS372" s="524"/>
      <c r="BT372" s="524"/>
      <c r="BU372" s="524"/>
    </row>
    <row r="373" spans="1:80" ht="37.200000000000003" customHeight="1" x14ac:dyDescent="0.4">
      <c r="A373" s="128"/>
      <c r="B373" s="129"/>
      <c r="C373" s="874" t="s">
        <v>48</v>
      </c>
      <c r="D373" s="1214" t="str">
        <f>$D$20</f>
        <v>Framreiknuð losun: Sviðsmynd með viðbótaraðgerðum
Emission Projections: With Additional Measures (WAM) Scenario</v>
      </c>
      <c r="E373" s="1214"/>
      <c r="F373" s="142"/>
      <c r="G373" s="142"/>
      <c r="H373" s="142"/>
      <c r="I373" s="142"/>
      <c r="J373" s="142"/>
      <c r="K373" s="142"/>
      <c r="L373" s="142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30"/>
      <c r="X373" s="130"/>
      <c r="Y373" s="130"/>
      <c r="Z373" s="130"/>
      <c r="AA373" s="130"/>
      <c r="AB373" s="130"/>
      <c r="AC373" s="130"/>
      <c r="AD373" s="130"/>
      <c r="AE373" s="130"/>
      <c r="AF373" s="130"/>
      <c r="AG373" s="130"/>
      <c r="AH373" s="130"/>
      <c r="AI373" s="130"/>
      <c r="AJ373" s="130"/>
      <c r="AK373" s="130"/>
      <c r="AL373" s="130"/>
      <c r="AM373" s="130"/>
      <c r="AN373" s="130"/>
      <c r="AO373" s="130"/>
      <c r="AP373" s="130"/>
      <c r="AQ373" s="131"/>
      <c r="AR373" s="132"/>
      <c r="AS373" s="132"/>
      <c r="AT373" s="132"/>
      <c r="AU373" s="132"/>
      <c r="AV373" s="132"/>
      <c r="AW373" s="132"/>
      <c r="AX373" s="132"/>
      <c r="AY373" s="132"/>
      <c r="AZ373" s="132"/>
      <c r="BA373" s="132"/>
      <c r="BB373" s="132"/>
      <c r="BC373" s="132"/>
      <c r="BD373" s="132"/>
      <c r="BE373" s="132"/>
      <c r="BF373" s="132"/>
      <c r="BG373" s="132"/>
      <c r="BH373" s="132"/>
      <c r="BI373" s="132"/>
      <c r="BJ373" s="132"/>
      <c r="BK373" s="132"/>
      <c r="BL373" s="132"/>
      <c r="BM373" s="132"/>
      <c r="BN373" s="132"/>
      <c r="BO373" s="132"/>
      <c r="BP373" s="132"/>
      <c r="BQ373" s="132"/>
      <c r="BR373" s="132"/>
      <c r="BS373" s="132"/>
      <c r="BT373" s="132"/>
      <c r="BU373" s="132"/>
      <c r="BV373" s="124"/>
      <c r="BW373" s="124"/>
      <c r="BX373" s="124"/>
      <c r="BY373" s="124"/>
      <c r="BZ373" s="124"/>
      <c r="CA373" s="124"/>
      <c r="CB373" s="124"/>
    </row>
    <row r="374" spans="1:80" s="143" customFormat="1" ht="20.399999999999999" customHeight="1" x14ac:dyDescent="0.35">
      <c r="A374" s="107" t="s">
        <v>42</v>
      </c>
      <c r="B374" s="111" t="s">
        <v>471</v>
      </c>
      <c r="C374" s="874" t="s">
        <v>48</v>
      </c>
      <c r="D374" s="18" t="s">
        <v>3</v>
      </c>
      <c r="E374" s="20" t="s">
        <v>128</v>
      </c>
      <c r="F374" s="18" t="s">
        <v>133</v>
      </c>
      <c r="G374" s="19" t="str">
        <f>$G$5</f>
        <v>Þús. tonn CO₂-íg. | kt CO₂e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78">
        <f>AP378-SUM(AP375:AP377)</f>
        <v>1787.1231463419506</v>
      </c>
      <c r="AQ374" s="78">
        <f t="shared" ref="AQ374:BU374" si="178">AQ378-SUM(AQ375:AQ377)</f>
        <v>1755.913898851157</v>
      </c>
      <c r="AR374" s="78">
        <f t="shared" si="178"/>
        <v>1723.0534611543553</v>
      </c>
      <c r="AS374" s="78">
        <f t="shared" si="178"/>
        <v>1688.5179285443687</v>
      </c>
      <c r="AT374" s="78">
        <f t="shared" si="178"/>
        <v>1575.2136447564731</v>
      </c>
      <c r="AU374" s="78">
        <f t="shared" si="178"/>
        <v>1500.0183545408099</v>
      </c>
      <c r="AV374" s="78">
        <f t="shared" si="178"/>
        <v>1408.9296421643614</v>
      </c>
      <c r="AW374" s="78">
        <f t="shared" si="178"/>
        <v>1357.6554596122592</v>
      </c>
      <c r="AX374" s="78">
        <f t="shared" si="178"/>
        <v>1306.4003510268312</v>
      </c>
      <c r="AY374" s="78">
        <f t="shared" si="178"/>
        <v>1256.782954528328</v>
      </c>
      <c r="AZ374" s="78">
        <f t="shared" si="178"/>
        <v>1204.9079447920494</v>
      </c>
      <c r="BA374" s="78">
        <f t="shared" si="178"/>
        <v>1139.4557570481716</v>
      </c>
      <c r="BB374" s="78">
        <f t="shared" si="178"/>
        <v>1077.4519722520281</v>
      </c>
      <c r="BC374" s="78">
        <f t="shared" si="178"/>
        <v>1014.9356479214113</v>
      </c>
      <c r="BD374" s="78">
        <f t="shared" si="178"/>
        <v>951.81525978050502</v>
      </c>
      <c r="BE374" s="78">
        <f t="shared" si="178"/>
        <v>888.3248186519852</v>
      </c>
      <c r="BF374" s="78">
        <f t="shared" si="178"/>
        <v>824.64547581445345</v>
      </c>
      <c r="BG374" s="78">
        <f t="shared" si="178"/>
        <v>763.00755863975689</v>
      </c>
      <c r="BH374" s="78">
        <f t="shared" si="178"/>
        <v>702.34525445853649</v>
      </c>
      <c r="BI374" s="78">
        <f t="shared" si="178"/>
        <v>642.98150153487359</v>
      </c>
      <c r="BJ374" s="78">
        <f t="shared" si="178"/>
        <v>591.01555903376914</v>
      </c>
      <c r="BK374" s="78">
        <f t="shared" si="178"/>
        <v>547.25833108315521</v>
      </c>
      <c r="BL374" s="78">
        <f t="shared" si="178"/>
        <v>507.02836789538776</v>
      </c>
      <c r="BM374" s="78">
        <f t="shared" si="178"/>
        <v>469.40278206349535</v>
      </c>
      <c r="BN374" s="78">
        <f t="shared" si="178"/>
        <v>440.78270603036628</v>
      </c>
      <c r="BO374" s="78">
        <f t="shared" si="178"/>
        <v>413.45957674788588</v>
      </c>
      <c r="BP374" s="78">
        <f t="shared" si="178"/>
        <v>385.70874464783196</v>
      </c>
      <c r="BQ374" s="78">
        <f t="shared" si="178"/>
        <v>363.09851585323645</v>
      </c>
      <c r="BR374" s="78">
        <f t="shared" si="178"/>
        <v>337.82736785017062</v>
      </c>
      <c r="BS374" s="78">
        <f t="shared" si="178"/>
        <v>313.49210387737992</v>
      </c>
      <c r="BT374" s="78">
        <f t="shared" si="178"/>
        <v>290.44854750599154</v>
      </c>
      <c r="BU374" s="78">
        <f t="shared" si="178"/>
        <v>269.04897381958278</v>
      </c>
      <c r="BV374" s="124"/>
    </row>
    <row r="375" spans="1:80" s="143" customFormat="1" ht="20.399999999999999" customHeight="1" x14ac:dyDescent="0.35">
      <c r="A375" s="107" t="s">
        <v>43</v>
      </c>
      <c r="B375" s="111" t="s">
        <v>472</v>
      </c>
      <c r="C375" s="874" t="s">
        <v>48</v>
      </c>
      <c r="D375" s="18" t="s">
        <v>216</v>
      </c>
      <c r="E375" s="20" t="s">
        <v>129</v>
      </c>
      <c r="F375" s="18" t="s">
        <v>134</v>
      </c>
      <c r="G375" s="19" t="str">
        <f>$G$5</f>
        <v>Þús. tonn CO₂-íg. | kt CO₂e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564">
        <f t="shared" ref="AP375:BU375" si="179">AP368</f>
        <v>122.53517044967634</v>
      </c>
      <c r="AQ375" s="564">
        <f t="shared" si="179"/>
        <v>121.33490519139082</v>
      </c>
      <c r="AR375" s="564">
        <f t="shared" si="179"/>
        <v>99.477806627100335</v>
      </c>
      <c r="AS375" s="564">
        <f t="shared" si="179"/>
        <v>105.10365372823867</v>
      </c>
      <c r="AT375" s="564">
        <f t="shared" si="179"/>
        <v>59.129201019775792</v>
      </c>
      <c r="AU375" s="564">
        <f t="shared" si="179"/>
        <v>44.421479354532721</v>
      </c>
      <c r="AV375" s="564">
        <f t="shared" si="179"/>
        <v>50.957455715532888</v>
      </c>
      <c r="AW375" s="564">
        <f t="shared" si="179"/>
        <v>33.033828665065585</v>
      </c>
      <c r="AX375" s="564">
        <f t="shared" si="179"/>
        <v>33.840746082682017</v>
      </c>
      <c r="AY375" s="564">
        <f t="shared" si="179"/>
        <v>40.542895670753978</v>
      </c>
      <c r="AZ375" s="564">
        <f t="shared" si="179"/>
        <v>30.08004175810288</v>
      </c>
      <c r="BA375" s="564">
        <f t="shared" si="179"/>
        <v>24.741432275224042</v>
      </c>
      <c r="BB375" s="564">
        <f t="shared" si="179"/>
        <v>25.50257022360779</v>
      </c>
      <c r="BC375" s="564">
        <f t="shared" si="179"/>
        <v>25.814970600545621</v>
      </c>
      <c r="BD375" s="564">
        <f t="shared" si="179"/>
        <v>25.766422448322601</v>
      </c>
      <c r="BE375" s="564">
        <f t="shared" si="179"/>
        <v>26.082422901870359</v>
      </c>
      <c r="BF375" s="564">
        <f t="shared" si="179"/>
        <v>26.359718252058201</v>
      </c>
      <c r="BG375" s="564">
        <f t="shared" si="179"/>
        <v>26.952187219477082</v>
      </c>
      <c r="BH375" s="564">
        <f t="shared" si="179"/>
        <v>26.999763788370046</v>
      </c>
      <c r="BI375" s="564">
        <f t="shared" si="179"/>
        <v>27.040702235955223</v>
      </c>
      <c r="BJ375" s="564">
        <f t="shared" si="179"/>
        <v>27.103103695460049</v>
      </c>
      <c r="BK375" s="564">
        <f t="shared" si="179"/>
        <v>27.129091795775594</v>
      </c>
      <c r="BL375" s="564">
        <f t="shared" si="179"/>
        <v>27.267514610907483</v>
      </c>
      <c r="BM375" s="564">
        <f t="shared" si="179"/>
        <v>27.570671452641591</v>
      </c>
      <c r="BN375" s="564">
        <f t="shared" si="179"/>
        <v>27.277309493980283</v>
      </c>
      <c r="BO375" s="564">
        <f t="shared" si="179"/>
        <v>27.131018208115847</v>
      </c>
      <c r="BP375" s="564">
        <f t="shared" si="179"/>
        <v>27.117837556819495</v>
      </c>
      <c r="BQ375" s="564">
        <f t="shared" si="179"/>
        <v>26.920380098783198</v>
      </c>
      <c r="BR375" s="564">
        <f t="shared" si="179"/>
        <v>26.755029781418443</v>
      </c>
      <c r="BS375" s="564">
        <f t="shared" si="179"/>
        <v>26.645404011561368</v>
      </c>
      <c r="BT375" s="564">
        <f t="shared" si="179"/>
        <v>26.599496941762482</v>
      </c>
      <c r="BU375" s="564">
        <f t="shared" si="179"/>
        <v>26.600723881031854</v>
      </c>
      <c r="BV375" s="124"/>
    </row>
    <row r="376" spans="1:80" s="143" customFormat="1" ht="20.399999999999999" customHeight="1" x14ac:dyDescent="0.35">
      <c r="A376" s="107" t="s">
        <v>44</v>
      </c>
      <c r="B376" s="111" t="s">
        <v>473</v>
      </c>
      <c r="C376" s="874" t="s">
        <v>48</v>
      </c>
      <c r="D376" s="18" t="s">
        <v>2</v>
      </c>
      <c r="E376" s="20" t="s">
        <v>130</v>
      </c>
      <c r="F376" s="18"/>
      <c r="G376" s="19" t="str">
        <f>$G$5</f>
        <v>Þús. tonn CO₂-íg. | kt CO₂e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78">
        <v>690.03005451968113</v>
      </c>
      <c r="AQ376" s="78">
        <v>684.39084094427733</v>
      </c>
      <c r="AR376" s="78">
        <v>679.977774518253</v>
      </c>
      <c r="AS376" s="78">
        <v>675.5601764435429</v>
      </c>
      <c r="AT376" s="78">
        <v>671.13904996044062</v>
      </c>
      <c r="AU376" s="78">
        <v>665.82038686401393</v>
      </c>
      <c r="AV376" s="78">
        <v>660.65089187941453</v>
      </c>
      <c r="AW376" s="78">
        <v>658.30115982060272</v>
      </c>
      <c r="AX376" s="78">
        <v>656.6245026880398</v>
      </c>
      <c r="AY376" s="78">
        <v>654.94645372052605</v>
      </c>
      <c r="AZ376" s="78">
        <v>653.05685169408321</v>
      </c>
      <c r="BA376" s="78">
        <v>651.01798393000922</v>
      </c>
      <c r="BB376" s="78">
        <v>648.79849290071377</v>
      </c>
      <c r="BC376" s="78">
        <v>646.0536276611432</v>
      </c>
      <c r="BD376" s="78">
        <v>642.78467152764529</v>
      </c>
      <c r="BE376" s="78">
        <v>639.98224920032169</v>
      </c>
      <c r="BF376" s="78">
        <v>637.19355790137786</v>
      </c>
      <c r="BG376" s="78">
        <v>634.45881308636012</v>
      </c>
      <c r="BH376" s="78">
        <v>631.82909868962429</v>
      </c>
      <c r="BI376" s="78">
        <v>629.26900041579222</v>
      </c>
      <c r="BJ376" s="78">
        <v>627.00925076788917</v>
      </c>
      <c r="BK376" s="78">
        <v>625.36043425133062</v>
      </c>
      <c r="BL376" s="78">
        <v>623.71781045901162</v>
      </c>
      <c r="BM376" s="78">
        <v>621.88044009776252</v>
      </c>
      <c r="BN376" s="78">
        <v>619.9057852488138</v>
      </c>
      <c r="BO376" s="78">
        <v>617.78080133245157</v>
      </c>
      <c r="BP376" s="78">
        <v>615.18872503946363</v>
      </c>
      <c r="BQ376" s="78">
        <v>612.07620312580718</v>
      </c>
      <c r="BR376" s="78">
        <v>609.44455703672907</v>
      </c>
      <c r="BS376" s="78">
        <v>606.77734377384138</v>
      </c>
      <c r="BT376" s="78">
        <v>604.21326892507591</v>
      </c>
      <c r="BU376" s="78">
        <v>601.69397005311464</v>
      </c>
      <c r="BV376" s="124"/>
    </row>
    <row r="377" spans="1:80" s="653" customFormat="1" ht="20.399999999999999" customHeight="1" x14ac:dyDescent="0.35">
      <c r="A377" s="107" t="s">
        <v>46</v>
      </c>
      <c r="B377" s="111" t="s">
        <v>474</v>
      </c>
      <c r="C377" s="874" t="s">
        <v>48</v>
      </c>
      <c r="D377" s="18" t="s">
        <v>1</v>
      </c>
      <c r="E377" s="20" t="s">
        <v>131</v>
      </c>
      <c r="F377" s="18"/>
      <c r="G377" s="19" t="str">
        <f>$G$5</f>
        <v>Þús. tonn CO₂-íg. | kt CO₂e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78">
        <v>198.19470251585008</v>
      </c>
      <c r="AQ377" s="78">
        <v>180.59686090097335</v>
      </c>
      <c r="AR377" s="78">
        <v>164.99638398602849</v>
      </c>
      <c r="AS377" s="78">
        <v>152.96899489761478</v>
      </c>
      <c r="AT377" s="78">
        <v>149.10952289385324</v>
      </c>
      <c r="AU377" s="78">
        <v>143.21615208724316</v>
      </c>
      <c r="AV377" s="78">
        <v>144.94489983226455</v>
      </c>
      <c r="AW377" s="78">
        <v>131.74802863289148</v>
      </c>
      <c r="AX377" s="78">
        <v>125.59418722947102</v>
      </c>
      <c r="AY377" s="78">
        <v>120.87483942438124</v>
      </c>
      <c r="AZ377" s="78">
        <v>117.38319115146228</v>
      </c>
      <c r="BA377" s="78">
        <v>114.94426040493441</v>
      </c>
      <c r="BB377" s="78">
        <v>113.07731298878257</v>
      </c>
      <c r="BC377" s="78">
        <v>106.92972079606514</v>
      </c>
      <c r="BD377" s="78">
        <v>101.45515256604233</v>
      </c>
      <c r="BE377" s="78">
        <v>96.56436883502974</v>
      </c>
      <c r="BF377" s="78">
        <v>92.180840094178251</v>
      </c>
      <c r="BG377" s="78">
        <v>88.242894037599996</v>
      </c>
      <c r="BH377" s="78">
        <v>84.691777899609491</v>
      </c>
      <c r="BI377" s="78">
        <v>81.479087085695397</v>
      </c>
      <c r="BJ377" s="78">
        <v>78.56453219547673</v>
      </c>
      <c r="BK377" s="78">
        <v>75.91342266636785</v>
      </c>
      <c r="BL377" s="78">
        <v>73.496253412718119</v>
      </c>
      <c r="BM377" s="78">
        <v>71.287281392909676</v>
      </c>
      <c r="BN377" s="78">
        <v>69.263408263001907</v>
      </c>
      <c r="BO377" s="78">
        <v>67.404845021631047</v>
      </c>
      <c r="BP377" s="78">
        <v>65.695298850704106</v>
      </c>
      <c r="BQ377" s="78">
        <v>64.111797662949442</v>
      </c>
      <c r="BR377" s="78">
        <v>62.649713711382383</v>
      </c>
      <c r="BS377" s="78">
        <v>61.29746225041594</v>
      </c>
      <c r="BT377" s="78">
        <v>60.044863786272956</v>
      </c>
      <c r="BU377" s="78">
        <v>58.882864748767823</v>
      </c>
      <c r="BV377" s="124"/>
    </row>
    <row r="378" spans="1:80" s="132" customFormat="1" ht="20.399999999999999" customHeight="1" x14ac:dyDescent="0.35">
      <c r="A378" s="107" t="s">
        <v>440</v>
      </c>
      <c r="B378" s="111" t="s">
        <v>445</v>
      </c>
      <c r="C378" s="874" t="s">
        <v>48</v>
      </c>
      <c r="D378" s="24" t="s">
        <v>140</v>
      </c>
      <c r="E378" s="26"/>
      <c r="F378" s="24"/>
      <c r="G378" s="25" t="str">
        <f>$G$5</f>
        <v>Þús. tonn CO₂-íg. | kt CO₂e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4">
        <v>2797.8830738271581</v>
      </c>
      <c r="AQ378" s="24">
        <v>2742.2365058877986</v>
      </c>
      <c r="AR378" s="24">
        <v>2667.505426285737</v>
      </c>
      <c r="AS378" s="24">
        <v>2622.1507536137651</v>
      </c>
      <c r="AT378" s="24">
        <v>2454.5914186305426</v>
      </c>
      <c r="AU378" s="24">
        <v>2353.4763728465996</v>
      </c>
      <c r="AV378" s="24">
        <v>2265.4828895915734</v>
      </c>
      <c r="AW378" s="24">
        <v>2180.738476730819</v>
      </c>
      <c r="AX378" s="24">
        <v>2122.459787027024</v>
      </c>
      <c r="AY378" s="24">
        <v>2073.1471433439892</v>
      </c>
      <c r="AZ378" s="24">
        <v>2005.4280293956976</v>
      </c>
      <c r="BA378" s="24">
        <v>1930.1594336583391</v>
      </c>
      <c r="BB378" s="24">
        <v>1864.8303483651321</v>
      </c>
      <c r="BC378" s="24">
        <v>1793.7339669791652</v>
      </c>
      <c r="BD378" s="24">
        <v>1721.8215063225152</v>
      </c>
      <c r="BE378" s="24">
        <v>1650.953859589207</v>
      </c>
      <c r="BF378" s="24">
        <v>1580.3795920620678</v>
      </c>
      <c r="BG378" s="24">
        <v>1512.6614529831941</v>
      </c>
      <c r="BH378" s="24">
        <v>1445.8658948361403</v>
      </c>
      <c r="BI378" s="24">
        <v>1380.7702912723164</v>
      </c>
      <c r="BJ378" s="24">
        <v>1323.6924456925951</v>
      </c>
      <c r="BK378" s="24">
        <v>1275.6612797966293</v>
      </c>
      <c r="BL378" s="24">
        <v>1231.509946378025</v>
      </c>
      <c r="BM378" s="24">
        <v>1190.1411750068091</v>
      </c>
      <c r="BN378" s="24">
        <v>1157.2292090361623</v>
      </c>
      <c r="BO378" s="24">
        <v>1125.7762413100843</v>
      </c>
      <c r="BP378" s="24">
        <v>1093.7106060948192</v>
      </c>
      <c r="BQ378" s="24">
        <v>1066.2068967407763</v>
      </c>
      <c r="BR378" s="24">
        <v>1036.6766683797005</v>
      </c>
      <c r="BS378" s="24">
        <v>1008.2123139131986</v>
      </c>
      <c r="BT378" s="24">
        <v>981.30617715910284</v>
      </c>
      <c r="BU378" s="24">
        <v>956.22653250249709</v>
      </c>
      <c r="BV378" s="124"/>
    </row>
    <row r="379" spans="1:80" s="132" customFormat="1" ht="19.5" customHeight="1" x14ac:dyDescent="0.35">
      <c r="A379" s="143"/>
      <c r="B379" s="111"/>
      <c r="C379" s="874"/>
      <c r="D379" s="68"/>
      <c r="E379" s="68"/>
      <c r="F379" s="68"/>
      <c r="G379" s="68"/>
      <c r="H379" s="196"/>
      <c r="I379" s="196"/>
      <c r="J379" s="196"/>
      <c r="K379" s="196"/>
      <c r="L379" s="196"/>
      <c r="M379" s="196"/>
      <c r="N379" s="196"/>
      <c r="O379" s="196"/>
      <c r="P379" s="196"/>
      <c r="Q379" s="196"/>
      <c r="R379" s="196"/>
      <c r="S379" s="196"/>
      <c r="T379" s="196"/>
      <c r="U379" s="196"/>
      <c r="V379" s="196"/>
      <c r="W379" s="196"/>
      <c r="X379" s="196"/>
      <c r="Y379" s="196"/>
      <c r="Z379" s="196"/>
      <c r="AA379" s="196"/>
      <c r="AB379" s="196"/>
      <c r="AC379" s="196"/>
      <c r="AD379" s="196"/>
      <c r="AE379" s="196"/>
      <c r="AF379" s="196"/>
      <c r="AG379" s="196"/>
      <c r="AH379" s="196"/>
      <c r="AI379" s="196"/>
      <c r="AJ379" s="196"/>
      <c r="AK379" s="196"/>
      <c r="AL379" s="196"/>
      <c r="AM379" s="196"/>
      <c r="AN379" s="196"/>
      <c r="AO379" s="196"/>
      <c r="AP379" s="196"/>
      <c r="AQ379" s="196"/>
      <c r="AR379" s="196"/>
      <c r="AS379" s="196"/>
      <c r="AT379" s="196"/>
      <c r="AU379" s="196"/>
      <c r="AV379" s="196"/>
      <c r="AW379" s="196"/>
      <c r="AX379" s="196"/>
      <c r="AY379" s="196"/>
      <c r="AZ379" s="196"/>
      <c r="BA379" s="196"/>
      <c r="BB379" s="196"/>
      <c r="BC379" s="196"/>
      <c r="BD379" s="196"/>
      <c r="BE379" s="196"/>
      <c r="BF379" s="196"/>
      <c r="BG379" s="196"/>
      <c r="BH379" s="196"/>
      <c r="BI379" s="196"/>
      <c r="BJ379" s="196"/>
      <c r="BK379" s="196"/>
      <c r="BL379" s="196"/>
      <c r="BM379" s="196"/>
      <c r="BN379" s="196"/>
      <c r="BO379" s="196"/>
      <c r="BP379" s="196"/>
      <c r="BQ379" s="196"/>
      <c r="BR379" s="196"/>
      <c r="BS379" s="196"/>
      <c r="BT379" s="196"/>
      <c r="BU379" s="196"/>
      <c r="BV379" s="124"/>
    </row>
    <row r="380" spans="1:80" s="525" customFormat="1" ht="19.5" customHeight="1" x14ac:dyDescent="0.4">
      <c r="A380" s="512"/>
      <c r="B380" s="396"/>
      <c r="C380" s="880"/>
      <c r="D380" s="513"/>
      <c r="E380" s="514"/>
      <c r="F380" s="515"/>
      <c r="G380" s="83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516"/>
      <c r="X380" s="517"/>
      <c r="Y380" s="518"/>
      <c r="Z380" s="518"/>
      <c r="AA380" s="518"/>
      <c r="AB380" s="518"/>
      <c r="AC380" s="518"/>
      <c r="AD380" s="518"/>
      <c r="AE380" s="518"/>
      <c r="AF380" s="518"/>
      <c r="AG380" s="518"/>
      <c r="AH380" s="518"/>
      <c r="AI380" s="518"/>
      <c r="AJ380" s="518"/>
      <c r="AK380" s="518"/>
      <c r="AL380" s="518"/>
      <c r="AM380" s="519"/>
      <c r="AN380" s="520"/>
      <c r="AO380" s="519"/>
      <c r="AP380" s="521"/>
      <c r="AQ380" s="521"/>
      <c r="AR380" s="521"/>
      <c r="AS380" s="521"/>
      <c r="AT380" s="521"/>
      <c r="AU380" s="521"/>
      <c r="AV380" s="522"/>
      <c r="AW380" s="523"/>
      <c r="AX380" s="515"/>
      <c r="AY380" s="515"/>
      <c r="AZ380" s="515"/>
      <c r="BA380" s="515"/>
      <c r="BB380" s="515"/>
      <c r="BC380" s="515"/>
      <c r="BD380" s="515"/>
      <c r="BE380" s="515"/>
      <c r="BF380" s="515"/>
      <c r="BG380" s="515"/>
      <c r="BH380" s="515"/>
      <c r="BI380" s="515"/>
      <c r="BJ380" s="515"/>
      <c r="BK380" s="515"/>
      <c r="BL380" s="515"/>
      <c r="BM380" s="515"/>
      <c r="BN380" s="515"/>
      <c r="BO380" s="515"/>
      <c r="BP380" s="515"/>
      <c r="BQ380" s="515"/>
      <c r="BR380" s="524"/>
      <c r="BS380" s="524"/>
      <c r="BT380" s="524"/>
      <c r="BU380" s="524"/>
    </row>
    <row r="381" spans="1:80" s="525" customFormat="1" ht="19.5" customHeight="1" x14ac:dyDescent="0.4">
      <c r="A381" s="512"/>
      <c r="B381" s="396"/>
      <c r="C381" s="880"/>
      <c r="D381" s="513"/>
      <c r="E381" s="514"/>
      <c r="F381" s="515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516"/>
      <c r="X381" s="517"/>
      <c r="Y381" s="518"/>
      <c r="Z381" s="518"/>
      <c r="AA381" s="518"/>
      <c r="AB381" s="518"/>
      <c r="AC381" s="518"/>
      <c r="AD381" s="518"/>
      <c r="AE381" s="518"/>
      <c r="AF381" s="518"/>
      <c r="AG381" s="518"/>
      <c r="AH381" s="518"/>
      <c r="AI381" s="518"/>
      <c r="AJ381" s="518"/>
      <c r="AK381" s="518"/>
      <c r="AL381" s="518"/>
      <c r="AM381" s="519"/>
      <c r="AN381" s="520"/>
      <c r="AO381" s="519"/>
      <c r="AP381" s="521"/>
      <c r="AQ381" s="521"/>
      <c r="AR381" s="521"/>
      <c r="AS381" s="521"/>
      <c r="AT381" s="521"/>
      <c r="AU381" s="521"/>
      <c r="AV381" s="522"/>
      <c r="AW381" s="523"/>
      <c r="AX381" s="515"/>
      <c r="AY381" s="515"/>
      <c r="AZ381" s="515"/>
      <c r="BA381" s="515"/>
      <c r="BB381" s="515"/>
      <c r="BC381" s="515"/>
      <c r="BD381" s="515"/>
      <c r="BE381" s="515"/>
      <c r="BF381" s="515"/>
      <c r="BG381" s="515"/>
      <c r="BH381" s="515"/>
      <c r="BI381" s="515"/>
      <c r="BJ381" s="515"/>
      <c r="BK381" s="515"/>
      <c r="BL381" s="515"/>
      <c r="BM381" s="515"/>
      <c r="BN381" s="515"/>
      <c r="BO381" s="515"/>
      <c r="BP381" s="515"/>
      <c r="BQ381" s="515"/>
      <c r="BR381" s="524"/>
      <c r="BS381" s="524"/>
      <c r="BT381" s="524"/>
      <c r="BU381" s="524"/>
    </row>
    <row r="382" spans="1:80" s="143" customFormat="1" ht="19.5" customHeight="1" x14ac:dyDescent="0.4">
      <c r="A382" s="107" t="s">
        <v>97</v>
      </c>
      <c r="B382" s="111" t="s">
        <v>97</v>
      </c>
      <c r="C382" s="905"/>
      <c r="D382" s="222" t="s">
        <v>37</v>
      </c>
      <c r="E382" s="147" t="s">
        <v>37</v>
      </c>
      <c r="F382" s="148" t="s">
        <v>498</v>
      </c>
      <c r="G382" s="149"/>
      <c r="H382" s="149" t="s">
        <v>48</v>
      </c>
      <c r="I382" s="149"/>
      <c r="J382" s="149"/>
      <c r="K382" s="149"/>
      <c r="L382" s="149"/>
      <c r="M382" s="149"/>
      <c r="N382" s="149"/>
      <c r="O382" s="149"/>
      <c r="P382" s="149"/>
      <c r="Q382" s="149"/>
      <c r="R382" s="149"/>
      <c r="S382" s="149"/>
      <c r="T382" s="149"/>
      <c r="U382" s="149"/>
      <c r="V382" s="149"/>
      <c r="W382" s="150">
        <v>3109.3290000000002</v>
      </c>
      <c r="X382" s="151"/>
      <c r="Y382" s="152"/>
      <c r="Z382" s="152"/>
      <c r="AA382" s="152"/>
      <c r="AB382" s="152"/>
      <c r="AC382" s="152"/>
      <c r="AD382" s="152"/>
      <c r="AE382" s="152"/>
      <c r="AF382" s="152"/>
      <c r="AG382" s="152"/>
      <c r="AH382" s="152"/>
      <c r="AI382" s="152"/>
      <c r="AJ382" s="152"/>
      <c r="AK382" s="152"/>
      <c r="AL382" s="151"/>
      <c r="AM382" s="150"/>
      <c r="AN382" s="153"/>
      <c r="AO382" s="153"/>
      <c r="AP382" s="153"/>
      <c r="AQ382" s="153"/>
      <c r="AR382" s="151"/>
      <c r="AS382" s="151"/>
      <c r="AT382" s="151"/>
      <c r="AU382" s="151"/>
      <c r="AV382" s="153"/>
      <c r="AW382" s="154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  <c r="BI382" s="148"/>
      <c r="BJ382" s="148"/>
      <c r="BK382" s="148"/>
      <c r="BL382" s="148"/>
      <c r="BM382" s="148"/>
      <c r="BN382" s="148"/>
      <c r="BO382" s="148"/>
      <c r="BP382" s="148"/>
      <c r="BQ382" s="148"/>
      <c r="BR382" s="151"/>
      <c r="BS382" s="151"/>
      <c r="BT382" s="151"/>
      <c r="BU382" s="151"/>
    </row>
    <row r="383" spans="1:80" s="143" customFormat="1" ht="19.5" customHeight="1" x14ac:dyDescent="0.4">
      <c r="A383" s="111" t="s">
        <v>226</v>
      </c>
      <c r="B383" s="108" t="s">
        <v>48</v>
      </c>
      <c r="C383" s="905"/>
      <c r="D383" s="223" t="s">
        <v>40</v>
      </c>
      <c r="E383" s="155" t="s">
        <v>232</v>
      </c>
      <c r="F383" s="148" t="s">
        <v>233</v>
      </c>
      <c r="G383" s="149"/>
      <c r="H383" s="149" t="s">
        <v>48</v>
      </c>
      <c r="I383" s="149"/>
      <c r="J383" s="149"/>
      <c r="K383" s="149"/>
      <c r="L383" s="149"/>
      <c r="M383" s="149"/>
      <c r="N383" s="149"/>
      <c r="O383" s="149"/>
      <c r="P383" s="149"/>
      <c r="Q383" s="149"/>
      <c r="R383" s="149"/>
      <c r="S383" s="149"/>
      <c r="T383" s="149"/>
      <c r="U383" s="149"/>
      <c r="V383" s="149"/>
      <c r="W383" s="149"/>
      <c r="X383" s="156"/>
      <c r="Y383" s="156"/>
      <c r="Z383" s="156"/>
      <c r="AA383" s="156"/>
      <c r="AB383" s="156"/>
      <c r="AC383" s="156"/>
      <c r="AD383" s="156"/>
      <c r="AE383" s="156"/>
      <c r="AF383" s="156"/>
      <c r="AG383" s="156"/>
      <c r="AH383" s="156"/>
      <c r="AI383" s="156"/>
      <c r="AJ383" s="156"/>
      <c r="AK383" s="156"/>
      <c r="AL383" s="150"/>
      <c r="AM383" s="150">
        <v>2876.15</v>
      </c>
      <c r="AN383" s="150">
        <v>2802.9929999999999</v>
      </c>
      <c r="AO383" s="150">
        <v>2681.9318887499999</v>
      </c>
      <c r="AP383" s="150">
        <v>2560.8707774999998</v>
      </c>
      <c r="AQ383" s="150">
        <v>2439.8096662499997</v>
      </c>
      <c r="AR383" s="150">
        <v>2489.5706349302391</v>
      </c>
      <c r="AS383" s="150">
        <v>2325.8040036976795</v>
      </c>
      <c r="AT383" s="150">
        <v>2162.0373724651199</v>
      </c>
      <c r="AU383" s="150">
        <v>1998.2707412325601</v>
      </c>
      <c r="AV383" s="150">
        <v>1834.5041100000001</v>
      </c>
      <c r="AW383" s="150"/>
      <c r="AX383" s="157"/>
      <c r="AY383" s="150"/>
      <c r="AZ383" s="157"/>
      <c r="BA383" s="157"/>
      <c r="BB383" s="157"/>
      <c r="BC383" s="157"/>
      <c r="BD383" s="157"/>
      <c r="BE383" s="157"/>
      <c r="BF383" s="157"/>
      <c r="BG383" s="157"/>
      <c r="BH383" s="157"/>
      <c r="BI383" s="157"/>
      <c r="BJ383" s="157"/>
      <c r="BK383" s="157"/>
      <c r="BL383" s="157"/>
      <c r="BM383" s="157"/>
      <c r="BN383" s="157"/>
      <c r="BO383" s="157"/>
      <c r="BP383" s="157"/>
      <c r="BQ383" s="157"/>
      <c r="BR383" s="151"/>
      <c r="BS383" s="151"/>
      <c r="BT383" s="151"/>
      <c r="BU383" s="151"/>
    </row>
    <row r="384" spans="1:80" s="137" customFormat="1" ht="19.5" customHeight="1" x14ac:dyDescent="0.4">
      <c r="A384" s="107"/>
      <c r="B384" s="108"/>
      <c r="C384" s="880"/>
      <c r="D384" s="224"/>
      <c r="E384" s="158"/>
      <c r="F384" s="122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49"/>
      <c r="X384" s="159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1"/>
      <c r="AN384" s="162"/>
      <c r="AO384" s="161"/>
      <c r="AP384" s="163"/>
      <c r="AQ384" s="163"/>
      <c r="AR384" s="163"/>
      <c r="AS384" s="163"/>
      <c r="AT384" s="163"/>
      <c r="AU384" s="163"/>
      <c r="AV384" s="164"/>
      <c r="AW384" s="165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122"/>
      <c r="BL384" s="122"/>
      <c r="BM384" s="122"/>
      <c r="BN384" s="122"/>
      <c r="BO384" s="122"/>
      <c r="BP384" s="122"/>
      <c r="BQ384" s="122"/>
      <c r="BR384" s="143"/>
      <c r="BS384" s="143"/>
      <c r="BT384" s="143"/>
      <c r="BU384" s="143"/>
    </row>
    <row r="385" spans="1:73" s="278" customFormat="1" ht="42.6" customHeight="1" x14ac:dyDescent="0.75">
      <c r="A385" s="663"/>
      <c r="B385" s="419"/>
      <c r="C385" s="906"/>
      <c r="D385" s="419" t="s">
        <v>205</v>
      </c>
      <c r="E385" s="420"/>
      <c r="F385" s="141"/>
      <c r="G385" s="140"/>
      <c r="H385" s="140"/>
      <c r="I385" s="140"/>
      <c r="J385" s="140"/>
      <c r="K385" s="140"/>
      <c r="L385" s="140"/>
      <c r="M385" s="140"/>
      <c r="N385" s="140"/>
      <c r="O385" s="140"/>
      <c r="P385" s="140"/>
      <c r="Q385" s="140"/>
      <c r="R385" s="140"/>
      <c r="S385" s="140"/>
      <c r="T385" s="140"/>
      <c r="U385" s="140"/>
      <c r="V385" s="140"/>
      <c r="W385" s="140"/>
      <c r="X385" s="140"/>
      <c r="Y385" s="140"/>
      <c r="Z385" s="140"/>
      <c r="AA385" s="140"/>
      <c r="AB385" s="140"/>
      <c r="AC385" s="140"/>
      <c r="AD385" s="140"/>
      <c r="AE385" s="140"/>
      <c r="AF385" s="140"/>
      <c r="AG385" s="140"/>
      <c r="AH385" s="140"/>
      <c r="AI385" s="140"/>
      <c r="AJ385" s="140"/>
      <c r="AK385" s="140"/>
      <c r="AL385" s="141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41"/>
      <c r="BC385" s="141"/>
      <c r="BD385" s="141"/>
      <c r="BE385" s="141"/>
      <c r="BF385" s="141"/>
      <c r="BG385" s="141"/>
      <c r="BH385" s="141"/>
      <c r="BI385" s="141"/>
      <c r="BJ385" s="141"/>
      <c r="BK385" s="141"/>
      <c r="BL385" s="141"/>
      <c r="BM385" s="141"/>
      <c r="BN385" s="141"/>
      <c r="BO385" s="141"/>
      <c r="BP385" s="141"/>
      <c r="BQ385" s="141"/>
      <c r="BR385" s="141"/>
      <c r="BS385" s="141"/>
      <c r="BT385" s="141"/>
      <c r="BU385" s="141"/>
    </row>
    <row r="386" spans="1:73" s="665" customFormat="1" ht="37.200000000000003" customHeight="1" x14ac:dyDescent="0.4">
      <c r="A386" s="664"/>
      <c r="B386" s="166"/>
      <c r="C386" s="907"/>
      <c r="D386" s="221" t="s">
        <v>214</v>
      </c>
      <c r="E386" s="166"/>
      <c r="F386" s="166"/>
      <c r="G386" s="166"/>
      <c r="H386" s="166"/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7"/>
      <c r="X386" s="168"/>
      <c r="Y386" s="168"/>
      <c r="Z386" s="168"/>
      <c r="AA386" s="168"/>
      <c r="AB386" s="168"/>
      <c r="AC386" s="168"/>
      <c r="AD386" s="168"/>
      <c r="AE386" s="168"/>
      <c r="AF386" s="168"/>
      <c r="AG386" s="168"/>
      <c r="AH386" s="168"/>
      <c r="AI386" s="168"/>
      <c r="AJ386" s="168"/>
      <c r="AK386" s="168"/>
      <c r="AL386" s="168"/>
      <c r="AM386" s="168"/>
      <c r="AN386" s="168"/>
      <c r="AO386" s="168"/>
      <c r="AP386" s="168"/>
      <c r="AQ386" s="168"/>
      <c r="AR386" s="168"/>
      <c r="AS386" s="168"/>
      <c r="AT386" s="168"/>
      <c r="AU386" s="168"/>
      <c r="AV386" s="510"/>
      <c r="AW386" s="168"/>
      <c r="AX386" s="168"/>
      <c r="AY386" s="168"/>
      <c r="AZ386" s="168"/>
      <c r="BA386" s="168"/>
      <c r="BB386" s="168"/>
      <c r="BC386" s="168"/>
      <c r="BD386" s="168"/>
      <c r="BE386" s="168"/>
      <c r="BF386" s="168"/>
      <c r="BG386" s="168"/>
      <c r="BH386" s="168"/>
      <c r="BI386" s="168"/>
      <c r="BJ386" s="168"/>
      <c r="BK386" s="168"/>
      <c r="BL386" s="168"/>
      <c r="BM386" s="168"/>
      <c r="BN386" s="168"/>
      <c r="BO386" s="168"/>
      <c r="BP386" s="168"/>
      <c r="BQ386" s="168"/>
      <c r="BR386" s="168"/>
      <c r="BS386" s="168"/>
      <c r="BT386" s="168"/>
      <c r="BU386" s="168"/>
    </row>
    <row r="387" spans="1:73" s="137" customFormat="1" ht="17.25" customHeight="1" x14ac:dyDescent="0.4">
      <c r="A387" s="107"/>
      <c r="B387" s="108" t="s">
        <v>48</v>
      </c>
      <c r="C387" s="874"/>
      <c r="D387" s="142" t="str">
        <f>$D$4</f>
        <v>Söguleg losun | Historical Emissions</v>
      </c>
      <c r="E387" s="142"/>
      <c r="F387" s="142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2"/>
      <c r="R387" s="142"/>
      <c r="S387" s="142"/>
      <c r="T387" s="142"/>
      <c r="U387" s="142"/>
      <c r="V387" s="142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  <c r="AH387" s="169"/>
      <c r="AI387" s="169"/>
      <c r="AJ387" s="169"/>
      <c r="AK387" s="169"/>
      <c r="AL387" s="169"/>
      <c r="AM387" s="169"/>
      <c r="AN387" s="170"/>
      <c r="AO387" s="169"/>
      <c r="AP387" s="170"/>
      <c r="AQ387" s="170"/>
      <c r="AR387" s="170"/>
      <c r="AS387" s="170"/>
      <c r="AT387" s="170"/>
      <c r="AU387" s="170"/>
      <c r="AV387" s="170"/>
      <c r="AW387" s="170"/>
      <c r="AX387" s="170"/>
      <c r="AY387" s="170"/>
      <c r="AZ387" s="170"/>
      <c r="BA387" s="170"/>
      <c r="BB387" s="170"/>
      <c r="BC387" s="170"/>
      <c r="BD387" s="170"/>
      <c r="BE387" s="170"/>
      <c r="BF387" s="170"/>
      <c r="BG387" s="170"/>
      <c r="BH387" s="170"/>
      <c r="BI387" s="170"/>
      <c r="BJ387" s="170"/>
      <c r="BK387" s="170"/>
      <c r="BL387" s="170"/>
      <c r="BM387" s="170"/>
      <c r="BN387" s="170"/>
      <c r="BO387" s="170"/>
      <c r="BP387" s="170"/>
      <c r="BQ387" s="170"/>
      <c r="BR387" s="170"/>
      <c r="BS387" s="170"/>
      <c r="BT387" s="170"/>
      <c r="BU387" s="170"/>
    </row>
    <row r="388" spans="1:73" s="654" customFormat="1" ht="19.2" customHeight="1" x14ac:dyDescent="0.45">
      <c r="A388" s="572" t="s">
        <v>51</v>
      </c>
      <c r="B388" s="108" t="str">
        <f>A388</f>
        <v>1.A.3.b Road transportationkt CO2-eq</v>
      </c>
      <c r="C388" s="875" t="s">
        <v>48</v>
      </c>
      <c r="D388" s="18" t="s">
        <v>6</v>
      </c>
      <c r="E388" s="20" t="str">
        <f>$E$71</f>
        <v>Road Transport</v>
      </c>
      <c r="F388" s="56"/>
      <c r="G388" s="19" t="str">
        <f t="shared" ref="G388:G399" si="180">$G$5</f>
        <v>Þús. tonn CO₂-íg. | kt CO₂e</v>
      </c>
      <c r="H388" s="789"/>
      <c r="I388" s="789"/>
      <c r="J388" s="789"/>
      <c r="K388" s="789"/>
      <c r="L388" s="789"/>
      <c r="M388" s="789"/>
      <c r="N388" s="789"/>
      <c r="O388" s="789"/>
      <c r="P388" s="789"/>
      <c r="Q388" s="789"/>
      <c r="R388" s="789"/>
      <c r="S388" s="789"/>
      <c r="T388" s="789"/>
      <c r="U388" s="789"/>
      <c r="V388" s="789"/>
      <c r="W388" s="18">
        <v>774.98717675893204</v>
      </c>
      <c r="X388" s="18">
        <v>883.45643465810895</v>
      </c>
      <c r="Y388" s="18">
        <v>914.96673008540438</v>
      </c>
      <c r="Z388" s="18">
        <v>861.23256083911201</v>
      </c>
      <c r="AA388" s="18">
        <v>862.03000676944737</v>
      </c>
      <c r="AB388" s="18">
        <v>814.50613831283817</v>
      </c>
      <c r="AC388" s="18">
        <v>796.11839555550409</v>
      </c>
      <c r="AD388" s="18">
        <v>790.6110668506775</v>
      </c>
      <c r="AE388" s="18">
        <v>805.08699020156052</v>
      </c>
      <c r="AF388" s="18">
        <v>804.21870801816067</v>
      </c>
      <c r="AG388" s="18">
        <v>826.77387826647612</v>
      </c>
      <c r="AH388" s="18">
        <v>901.82935475513204</v>
      </c>
      <c r="AI388" s="18">
        <v>951.38401673442957</v>
      </c>
      <c r="AJ388" s="18">
        <v>976.87494552460259</v>
      </c>
      <c r="AK388" s="18">
        <v>956.41207127039218</v>
      </c>
      <c r="AL388" s="18">
        <v>830.28702289015064</v>
      </c>
      <c r="AM388" s="18">
        <v>859.18959264190892</v>
      </c>
      <c r="AN388" s="18">
        <v>926.01224577878793</v>
      </c>
      <c r="AO388" s="18">
        <v>921.28481276391403</v>
      </c>
      <c r="AP388" s="530"/>
      <c r="AQ388" s="529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</row>
    <row r="389" spans="1:73" s="143" customFormat="1" ht="19.2" customHeight="1" x14ac:dyDescent="0.35">
      <c r="A389" s="111" t="s">
        <v>50</v>
      </c>
      <c r="B389" s="108" t="str">
        <f t="shared" ref="B389:B399" si="181">A389</f>
        <v>1.A.4.c.iii Agriculture/Forestry/Fishing - Fishing kt CO2-eq</v>
      </c>
      <c r="C389" s="901" t="s">
        <v>48</v>
      </c>
      <c r="D389" s="18" t="s">
        <v>5</v>
      </c>
      <c r="E389" s="20" t="str">
        <f>$E$70</f>
        <v>Fishing</v>
      </c>
      <c r="F389" s="56"/>
      <c r="G389" s="19" t="str">
        <f t="shared" si="180"/>
        <v>Þús. tonn CO₂-íg. | kt CO₂e</v>
      </c>
      <c r="H389" s="789"/>
      <c r="I389" s="789"/>
      <c r="J389" s="789"/>
      <c r="K389" s="789"/>
      <c r="L389" s="789"/>
      <c r="M389" s="789"/>
      <c r="N389" s="789"/>
      <c r="O389" s="789"/>
      <c r="P389" s="789"/>
      <c r="Q389" s="789"/>
      <c r="R389" s="789"/>
      <c r="S389" s="789"/>
      <c r="T389" s="789"/>
      <c r="U389" s="789"/>
      <c r="V389" s="789"/>
      <c r="W389" s="18">
        <v>742.27579695757936</v>
      </c>
      <c r="X389" s="18">
        <v>676.16624793131371</v>
      </c>
      <c r="Y389" s="18">
        <v>768.90031104164586</v>
      </c>
      <c r="Z389" s="18">
        <v>706.67813037021858</v>
      </c>
      <c r="AA389" s="18">
        <v>762.70393720745039</v>
      </c>
      <c r="AB389" s="18">
        <v>726.56824505484042</v>
      </c>
      <c r="AC389" s="18">
        <v>657.20260984912954</v>
      </c>
      <c r="AD389" s="18">
        <v>651.37378056662806</v>
      </c>
      <c r="AE389" s="18">
        <v>614.72353826059737</v>
      </c>
      <c r="AF389" s="18">
        <v>606.24731041801465</v>
      </c>
      <c r="AG389" s="18">
        <v>621.21740588116916</v>
      </c>
      <c r="AH389" s="18">
        <v>518.76690503112491</v>
      </c>
      <c r="AI389" s="18">
        <v>530.38142924834813</v>
      </c>
      <c r="AJ389" s="18">
        <v>546.90019133575004</v>
      </c>
      <c r="AK389" s="18">
        <v>518.36261174209733</v>
      </c>
      <c r="AL389" s="18">
        <v>509.49421478812258</v>
      </c>
      <c r="AM389" s="18">
        <v>569.42147138918847</v>
      </c>
      <c r="AN389" s="18">
        <v>480.50043943615663</v>
      </c>
      <c r="AO389" s="18">
        <v>485.3352147538011</v>
      </c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</row>
    <row r="390" spans="1:73" s="143" customFormat="1" ht="19.2" customHeight="1" x14ac:dyDescent="0.35">
      <c r="A390" s="111" t="s">
        <v>44</v>
      </c>
      <c r="B390" s="108" t="str">
        <f t="shared" si="181"/>
        <v>3. Agriculturekt CO2-eq</v>
      </c>
      <c r="C390" s="901" t="s">
        <v>48</v>
      </c>
      <c r="D390" s="18" t="s">
        <v>2</v>
      </c>
      <c r="E390" s="20" t="s">
        <v>130</v>
      </c>
      <c r="F390" s="172"/>
      <c r="G390" s="19" t="str">
        <f t="shared" si="180"/>
        <v>Þús. tonn CO₂-íg. | kt CO₂e</v>
      </c>
      <c r="H390" s="789"/>
      <c r="I390" s="789"/>
      <c r="J390" s="789"/>
      <c r="K390" s="789"/>
      <c r="L390" s="789"/>
      <c r="M390" s="789"/>
      <c r="N390" s="789"/>
      <c r="O390" s="789"/>
      <c r="P390" s="789"/>
      <c r="Q390" s="789"/>
      <c r="R390" s="789"/>
      <c r="S390" s="789"/>
      <c r="T390" s="789"/>
      <c r="U390" s="789"/>
      <c r="V390" s="789"/>
      <c r="W390" s="18">
        <v>710.90815527507107</v>
      </c>
      <c r="X390" s="18">
        <v>737.97582815741112</v>
      </c>
      <c r="Y390" s="18">
        <v>754.88636771604047</v>
      </c>
      <c r="Z390" s="18">
        <v>770.58006780324058</v>
      </c>
      <c r="AA390" s="18">
        <v>759.48973045067783</v>
      </c>
      <c r="AB390" s="18">
        <v>748.53554241354198</v>
      </c>
      <c r="AC390" s="18">
        <v>745.94429514068338</v>
      </c>
      <c r="AD390" s="18">
        <v>738.48503273201982</v>
      </c>
      <c r="AE390" s="18">
        <v>729.74906171735381</v>
      </c>
      <c r="AF390" s="18">
        <v>770.64474339299147</v>
      </c>
      <c r="AG390" s="18">
        <v>761.54586799882952</v>
      </c>
      <c r="AH390" s="18">
        <v>760.54084337067513</v>
      </c>
      <c r="AI390" s="18">
        <v>762.91893940085151</v>
      </c>
      <c r="AJ390" s="18">
        <v>741.54943586055447</v>
      </c>
      <c r="AK390" s="18">
        <v>725.68294266886073</v>
      </c>
      <c r="AL390" s="18">
        <v>723.26851971440976</v>
      </c>
      <c r="AM390" s="18">
        <v>726.35941946372918</v>
      </c>
      <c r="AN390" s="18">
        <v>711.97157904366759</v>
      </c>
      <c r="AO390" s="18">
        <v>692.38040246203309</v>
      </c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</row>
    <row r="391" spans="1:73" s="143" customFormat="1" ht="19.2" customHeight="1" x14ac:dyDescent="0.35">
      <c r="A391" s="111" t="s">
        <v>76</v>
      </c>
      <c r="B391" s="108" t="str">
        <f t="shared" si="181"/>
        <v>5.A Solid waste disposalkt CO2-eq</v>
      </c>
      <c r="C391" s="901" t="s">
        <v>48</v>
      </c>
      <c r="D391" s="18" t="s">
        <v>25</v>
      </c>
      <c r="E391" s="20" t="s">
        <v>146</v>
      </c>
      <c r="F391" s="172"/>
      <c r="G391" s="19" t="str">
        <f t="shared" si="180"/>
        <v>Þús. tonn CO₂-íg. | kt CO₂e</v>
      </c>
      <c r="H391" s="789"/>
      <c r="I391" s="789"/>
      <c r="J391" s="789"/>
      <c r="K391" s="789"/>
      <c r="L391" s="789"/>
      <c r="M391" s="789"/>
      <c r="N391" s="789"/>
      <c r="O391" s="789"/>
      <c r="P391" s="789"/>
      <c r="Q391" s="789"/>
      <c r="R391" s="789"/>
      <c r="S391" s="789"/>
      <c r="T391" s="789"/>
      <c r="U391" s="789"/>
      <c r="V391" s="789"/>
      <c r="W391" s="18">
        <v>283.88073703295896</v>
      </c>
      <c r="X391" s="18">
        <v>308.73464539352659</v>
      </c>
      <c r="Y391" s="18">
        <v>308.02966803621149</v>
      </c>
      <c r="Z391" s="18">
        <v>293.01549216116052</v>
      </c>
      <c r="AA391" s="18">
        <v>283.75050344880202</v>
      </c>
      <c r="AB391" s="18">
        <v>280.45500605778898</v>
      </c>
      <c r="AC391" s="18">
        <v>259.9436503224897</v>
      </c>
      <c r="AD391" s="18">
        <v>237.97107935754372</v>
      </c>
      <c r="AE391" s="18">
        <v>238.18718205726799</v>
      </c>
      <c r="AF391" s="18">
        <v>236.75247745728154</v>
      </c>
      <c r="AG391" s="18">
        <v>233.69345769894986</v>
      </c>
      <c r="AH391" s="18">
        <v>230.92311140512251</v>
      </c>
      <c r="AI391" s="18">
        <v>226.76234473413896</v>
      </c>
      <c r="AJ391" s="18">
        <v>226.65217521019284</v>
      </c>
      <c r="AK391" s="18">
        <v>201.10888758887586</v>
      </c>
      <c r="AL391" s="18">
        <v>229.1106888659962</v>
      </c>
      <c r="AM391" s="18">
        <v>225.01508866447509</v>
      </c>
      <c r="AN391" s="18">
        <v>214.74507863588011</v>
      </c>
      <c r="AO391" s="18">
        <v>201.26070771553427</v>
      </c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</row>
    <row r="392" spans="1:73" s="143" customFormat="1" ht="19.2" customHeight="1" x14ac:dyDescent="0.35">
      <c r="A392" s="111" t="s">
        <v>60</v>
      </c>
      <c r="B392" s="108" t="str">
        <f t="shared" si="181"/>
        <v>2.F Product uses as substitutes for ODSkt CO2-eq</v>
      </c>
      <c r="C392" s="901" t="s">
        <v>48</v>
      </c>
      <c r="D392" s="18" t="s">
        <v>33</v>
      </c>
      <c r="E392" s="20" t="s">
        <v>142</v>
      </c>
      <c r="F392" s="172"/>
      <c r="G392" s="19" t="str">
        <f t="shared" si="180"/>
        <v>Þús. tonn CO₂-íg. | kt CO₂e</v>
      </c>
      <c r="H392" s="789"/>
      <c r="I392" s="789"/>
      <c r="J392" s="789"/>
      <c r="K392" s="789"/>
      <c r="L392" s="789"/>
      <c r="M392" s="789"/>
      <c r="N392" s="789"/>
      <c r="O392" s="789"/>
      <c r="P392" s="789"/>
      <c r="Q392" s="789"/>
      <c r="R392" s="789"/>
      <c r="S392" s="789"/>
      <c r="T392" s="789"/>
      <c r="U392" s="789"/>
      <c r="V392" s="789"/>
      <c r="W392" s="18">
        <v>57.201241406144838</v>
      </c>
      <c r="X392" s="18">
        <v>66.268728117954964</v>
      </c>
      <c r="Y392" s="18">
        <v>66.94139885551283</v>
      </c>
      <c r="Z392" s="18">
        <v>65.619674949677176</v>
      </c>
      <c r="AA392" s="18">
        <v>78.815684882158905</v>
      </c>
      <c r="AB392" s="18">
        <v>106.63787846935243</v>
      </c>
      <c r="AC392" s="18">
        <v>131.33347009246177</v>
      </c>
      <c r="AD392" s="18">
        <v>136.5156278242512</v>
      </c>
      <c r="AE392" s="18">
        <v>166.67301783528774</v>
      </c>
      <c r="AF392" s="18">
        <v>164.47973841133989</v>
      </c>
      <c r="AG392" s="18">
        <v>156.82957565208963</v>
      </c>
      <c r="AH392" s="18">
        <v>173.66618826618588</v>
      </c>
      <c r="AI392" s="18">
        <v>164.60973006017312</v>
      </c>
      <c r="AJ392" s="18">
        <v>182.49465783600516</v>
      </c>
      <c r="AK392" s="18">
        <v>194.40775708209762</v>
      </c>
      <c r="AL392" s="18">
        <v>198.16685581224471</v>
      </c>
      <c r="AM392" s="18">
        <v>162.47594201837697</v>
      </c>
      <c r="AN392" s="18">
        <v>133.26429206158915</v>
      </c>
      <c r="AO392" s="18">
        <v>124.61138001256812</v>
      </c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</row>
    <row r="393" spans="1:73" s="143" customFormat="1" ht="19.2" customHeight="1" x14ac:dyDescent="0.35">
      <c r="A393" s="111" t="s">
        <v>55</v>
      </c>
      <c r="B393" s="108" t="str">
        <f t="shared" si="181"/>
        <v>1.B.2.d Geothermal Energykt CO2-eq</v>
      </c>
      <c r="C393" s="901" t="s">
        <v>48</v>
      </c>
      <c r="D393" s="18" t="s">
        <v>10</v>
      </c>
      <c r="E393" s="20" t="s">
        <v>144</v>
      </c>
      <c r="F393" s="56"/>
      <c r="G393" s="19" t="str">
        <f t="shared" si="180"/>
        <v>Þús. tonn CO₂-íg. | kt CO₂e</v>
      </c>
      <c r="H393" s="789"/>
      <c r="I393" s="789"/>
      <c r="J393" s="789"/>
      <c r="K393" s="789"/>
      <c r="L393" s="789"/>
      <c r="M393" s="789"/>
      <c r="N393" s="789"/>
      <c r="O393" s="789"/>
      <c r="P393" s="789"/>
      <c r="Q393" s="789"/>
      <c r="R393" s="789"/>
      <c r="S393" s="789"/>
      <c r="T393" s="789"/>
      <c r="U393" s="789"/>
      <c r="V393" s="789"/>
      <c r="W393" s="18">
        <v>119.43739330616143</v>
      </c>
      <c r="X393" s="18">
        <v>129.4591322935857</v>
      </c>
      <c r="Y393" s="18">
        <v>150.1365476380019</v>
      </c>
      <c r="Z393" s="18">
        <v>188.79046841169912</v>
      </c>
      <c r="AA393" s="18">
        <v>172.68275584137766</v>
      </c>
      <c r="AB393" s="18">
        <v>194.76400000000001</v>
      </c>
      <c r="AC393" s="18">
        <v>183.428</v>
      </c>
      <c r="AD393" s="18">
        <v>175.14867999999998</v>
      </c>
      <c r="AE393" s="18">
        <v>177.02600000000001</v>
      </c>
      <c r="AF393" s="18">
        <v>187.44652000000002</v>
      </c>
      <c r="AG393" s="18">
        <v>167.55332000000001</v>
      </c>
      <c r="AH393" s="18">
        <v>152.1463984264463</v>
      </c>
      <c r="AI393" s="18">
        <v>149.39019999999999</v>
      </c>
      <c r="AJ393" s="18">
        <v>159.285</v>
      </c>
      <c r="AK393" s="18">
        <v>166.61846041329147</v>
      </c>
      <c r="AL393" s="18">
        <v>179.18884</v>
      </c>
      <c r="AM393" s="18">
        <v>166.39276267328282</v>
      </c>
      <c r="AN393" s="18">
        <v>178.14378461355247</v>
      </c>
      <c r="AO393" s="18">
        <v>176.69460000000001</v>
      </c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</row>
    <row r="394" spans="1:73" s="143" customFormat="1" ht="19.2" customHeight="1" x14ac:dyDescent="0.35">
      <c r="A394" s="111" t="s">
        <v>95</v>
      </c>
      <c r="B394" s="108" t="str">
        <f t="shared" si="181"/>
        <v>Mobile Machinery</v>
      </c>
      <c r="C394" s="901" t="s">
        <v>48</v>
      </c>
      <c r="D394" s="18" t="s">
        <v>9</v>
      </c>
      <c r="E394" s="20" t="s">
        <v>145</v>
      </c>
      <c r="F394" s="56"/>
      <c r="G394" s="19" t="str">
        <f t="shared" si="180"/>
        <v>Þús. tonn CO₂-íg. | kt CO₂e</v>
      </c>
      <c r="H394" s="789"/>
      <c r="I394" s="789"/>
      <c r="J394" s="789"/>
      <c r="K394" s="789"/>
      <c r="L394" s="789"/>
      <c r="M394" s="789"/>
      <c r="N394" s="789"/>
      <c r="O394" s="789"/>
      <c r="P394" s="789"/>
      <c r="Q394" s="789"/>
      <c r="R394" s="789"/>
      <c r="S394" s="789"/>
      <c r="T394" s="789"/>
      <c r="U394" s="789"/>
      <c r="V394" s="789"/>
      <c r="W394" s="18">
        <f t="shared" ref="W394:AO394" si="182">SUM(W395:W397)</f>
        <v>236.89254361749528</v>
      </c>
      <c r="X394" s="18">
        <f t="shared" si="182"/>
        <v>214.30164332811569</v>
      </c>
      <c r="Y394" s="18">
        <f t="shared" si="182"/>
        <v>215.83366248928385</v>
      </c>
      <c r="Z394" s="18">
        <f t="shared" si="182"/>
        <v>208.96156893666625</v>
      </c>
      <c r="AA394" s="18">
        <f t="shared" si="182"/>
        <v>145.57310735873384</v>
      </c>
      <c r="AB394" s="18">
        <f t="shared" si="182"/>
        <v>116.66251837871671</v>
      </c>
      <c r="AC394" s="18">
        <f t="shared" si="182"/>
        <v>106.724173287534</v>
      </c>
      <c r="AD394" s="18">
        <f t="shared" si="182"/>
        <v>102.82225724651585</v>
      </c>
      <c r="AE394" s="18">
        <f t="shared" si="182"/>
        <v>98.852644261966944</v>
      </c>
      <c r="AF394" s="18">
        <f t="shared" si="182"/>
        <v>117.37447230447313</v>
      </c>
      <c r="AG394" s="18">
        <f t="shared" si="182"/>
        <v>116.13287890779706</v>
      </c>
      <c r="AH394" s="18">
        <f t="shared" si="182"/>
        <v>134.94854641811298</v>
      </c>
      <c r="AI394" s="18">
        <f t="shared" si="182"/>
        <v>138.05064207733514</v>
      </c>
      <c r="AJ394" s="18">
        <f t="shared" si="182"/>
        <v>109.98053877254956</v>
      </c>
      <c r="AK394" s="18">
        <f t="shared" si="182"/>
        <v>86.903419069836744</v>
      </c>
      <c r="AL394" s="18">
        <f t="shared" si="182"/>
        <v>63.052941906921838</v>
      </c>
      <c r="AM394" s="18">
        <f t="shared" si="182"/>
        <v>60.294858741596478</v>
      </c>
      <c r="AN394" s="18">
        <f t="shared" si="182"/>
        <v>59.454653923532042</v>
      </c>
      <c r="AO394" s="18">
        <f t="shared" si="182"/>
        <v>74.887888616357046</v>
      </c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</row>
    <row r="395" spans="1:73" s="171" customFormat="1" ht="19.2" customHeight="1" x14ac:dyDescent="0.25">
      <c r="A395" s="111" t="s">
        <v>54</v>
      </c>
      <c r="B395" s="108" t="str">
        <f t="shared" si="181"/>
        <v>1.A.2.g.vii Off road vehicles and other machinerykt CO2-eq</v>
      </c>
      <c r="C395" s="901" t="s">
        <v>48</v>
      </c>
      <c r="D395" s="58" t="s">
        <v>119</v>
      </c>
      <c r="E395" s="61" t="str">
        <f>$E$75</f>
        <v xml:space="preserve">   In Constructions</v>
      </c>
      <c r="F395" s="18"/>
      <c r="G395" s="60" t="str">
        <f t="shared" si="180"/>
        <v>Þús. tonn CO₂-íg. | kt CO₂e</v>
      </c>
      <c r="H395" s="790"/>
      <c r="I395" s="790"/>
      <c r="J395" s="790"/>
      <c r="K395" s="790"/>
      <c r="L395" s="790"/>
      <c r="M395" s="790"/>
      <c r="N395" s="790"/>
      <c r="O395" s="790"/>
      <c r="P395" s="790"/>
      <c r="Q395" s="790"/>
      <c r="R395" s="790"/>
      <c r="S395" s="790"/>
      <c r="T395" s="790"/>
      <c r="U395" s="790"/>
      <c r="V395" s="790"/>
      <c r="W395" s="58">
        <v>121.24971166523579</v>
      </c>
      <c r="X395" s="58">
        <v>109.71523827568059</v>
      </c>
      <c r="Y395" s="58">
        <v>110.2912464071069</v>
      </c>
      <c r="Z395" s="58">
        <v>105.57763949310598</v>
      </c>
      <c r="AA395" s="58">
        <v>72.746964846935626</v>
      </c>
      <c r="AB395" s="58">
        <v>57.645534270846149</v>
      </c>
      <c r="AC395" s="58">
        <v>49.470512032901482</v>
      </c>
      <c r="AD395" s="58">
        <v>52.472194158781384</v>
      </c>
      <c r="AE395" s="58">
        <v>50.44722147314608</v>
      </c>
      <c r="AF395" s="58">
        <v>59.849391469346777</v>
      </c>
      <c r="AG395" s="58">
        <v>59.180363391230507</v>
      </c>
      <c r="AH395" s="58">
        <v>69.035097471570651</v>
      </c>
      <c r="AI395" s="58">
        <v>70.59979729994663</v>
      </c>
      <c r="AJ395" s="58">
        <v>56.258906652399084</v>
      </c>
      <c r="AK395" s="58">
        <v>43.017854185028192</v>
      </c>
      <c r="AL395" s="58">
        <v>22.41747971170841</v>
      </c>
      <c r="AM395" s="58">
        <v>34.582046854338998</v>
      </c>
      <c r="AN395" s="58">
        <v>36.300129178331858</v>
      </c>
      <c r="AO395" s="58">
        <v>52.869222558500233</v>
      </c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</row>
    <row r="396" spans="1:73" s="171" customFormat="1" ht="19.2" customHeight="1" x14ac:dyDescent="0.25">
      <c r="A396" s="111" t="s">
        <v>87</v>
      </c>
      <c r="B396" s="108" t="str">
        <f t="shared" si="181"/>
        <v>1.A.4.c.ii Agriculture/Forestry/Fishing - Off-road vehicles and other machinerykt CO2-eq</v>
      </c>
      <c r="C396" s="901" t="s">
        <v>48</v>
      </c>
      <c r="D396" s="58" t="s">
        <v>120</v>
      </c>
      <c r="E396" s="61" t="str">
        <f>$E$76</f>
        <v xml:space="preserve">   In Agriculture</v>
      </c>
      <c r="F396" s="18"/>
      <c r="G396" s="60" t="str">
        <f t="shared" si="180"/>
        <v>Þús. tonn CO₂-íg. | kt CO₂e</v>
      </c>
      <c r="H396" s="790"/>
      <c r="I396" s="790"/>
      <c r="J396" s="790"/>
      <c r="K396" s="790"/>
      <c r="L396" s="790"/>
      <c r="M396" s="790"/>
      <c r="N396" s="790"/>
      <c r="O396" s="790"/>
      <c r="P396" s="790"/>
      <c r="Q396" s="790"/>
      <c r="R396" s="790"/>
      <c r="S396" s="790"/>
      <c r="T396" s="790"/>
      <c r="U396" s="790"/>
      <c r="V396" s="790"/>
      <c r="W396" s="58">
        <v>82.49008496612673</v>
      </c>
      <c r="X396" s="58">
        <v>74.642811130367662</v>
      </c>
      <c r="Y396" s="58">
        <v>75.034688018567792</v>
      </c>
      <c r="Z396" s="58">
        <v>71.827869383762405</v>
      </c>
      <c r="AA396" s="58">
        <v>49.492103765324728</v>
      </c>
      <c r="AB396" s="58">
        <v>39.218114044251834</v>
      </c>
      <c r="AC396" s="58">
        <v>33.656383053336995</v>
      </c>
      <c r="AD396" s="58">
        <v>35.698524104268088</v>
      </c>
      <c r="AE396" s="58">
        <v>34.320869950719818</v>
      </c>
      <c r="AF396" s="58">
        <v>40.717469094756673</v>
      </c>
      <c r="AG396" s="58">
        <v>40.262307740139128</v>
      </c>
      <c r="AH396" s="58">
        <v>46.966800810194989</v>
      </c>
      <c r="AI396" s="58">
        <v>48.031316511028812</v>
      </c>
      <c r="AJ396" s="58">
        <v>38.274746604518199</v>
      </c>
      <c r="AK396" s="58">
        <v>18.88689647589538</v>
      </c>
      <c r="AL396" s="58">
        <v>26.489524239840929</v>
      </c>
      <c r="AM396" s="58">
        <v>22.59934835452195</v>
      </c>
      <c r="AN396" s="58">
        <v>21.946797513646029</v>
      </c>
      <c r="AO396" s="58">
        <v>21.942146035012623</v>
      </c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</row>
    <row r="397" spans="1:73" s="654" customFormat="1" ht="19.2" customHeight="1" x14ac:dyDescent="0.45">
      <c r="A397" s="111" t="s">
        <v>86</v>
      </c>
      <c r="B397" s="108" t="str">
        <f t="shared" si="181"/>
        <v>1.A.3.e.ii Other (please specify) kt CO2-eq</v>
      </c>
      <c r="C397" s="901" t="s">
        <v>48</v>
      </c>
      <c r="D397" s="58" t="s">
        <v>121</v>
      </c>
      <c r="E397" s="61" t="str">
        <f>$E$77</f>
        <v xml:space="preserve">   Elsewhere</v>
      </c>
      <c r="F397" s="18"/>
      <c r="G397" s="60" t="str">
        <f t="shared" si="180"/>
        <v>Þús. tonn CO₂-íg. | kt CO₂e</v>
      </c>
      <c r="H397" s="790"/>
      <c r="I397" s="790"/>
      <c r="J397" s="790"/>
      <c r="K397" s="790"/>
      <c r="L397" s="790"/>
      <c r="M397" s="790"/>
      <c r="N397" s="790"/>
      <c r="O397" s="790"/>
      <c r="P397" s="790"/>
      <c r="Q397" s="790"/>
      <c r="R397" s="790"/>
      <c r="S397" s="790"/>
      <c r="T397" s="790"/>
      <c r="U397" s="790"/>
      <c r="V397" s="790"/>
      <c r="W397" s="58">
        <v>33.152746986132755</v>
      </c>
      <c r="X397" s="58">
        <v>29.943593922067429</v>
      </c>
      <c r="Y397" s="58">
        <v>30.507728063609161</v>
      </c>
      <c r="Z397" s="58">
        <v>31.556060059797851</v>
      </c>
      <c r="AA397" s="58">
        <v>23.334038746473478</v>
      </c>
      <c r="AB397" s="58">
        <v>19.798870063618736</v>
      </c>
      <c r="AC397" s="58">
        <v>23.597278201295516</v>
      </c>
      <c r="AD397" s="58">
        <v>14.651538983466365</v>
      </c>
      <c r="AE397" s="58">
        <v>14.08455283810105</v>
      </c>
      <c r="AF397" s="58">
        <v>16.807611740369673</v>
      </c>
      <c r="AG397" s="58">
        <v>16.690207776427425</v>
      </c>
      <c r="AH397" s="58">
        <v>18.946648136347324</v>
      </c>
      <c r="AI397" s="58">
        <v>19.419528266359684</v>
      </c>
      <c r="AJ397" s="58">
        <v>15.446885515632275</v>
      </c>
      <c r="AK397" s="58">
        <v>24.998668408913179</v>
      </c>
      <c r="AL397" s="58">
        <v>14.145937955372496</v>
      </c>
      <c r="AM397" s="792">
        <v>3.1134635327355329</v>
      </c>
      <c r="AN397" s="792">
        <v>1.2077272315541543</v>
      </c>
      <c r="AO397" s="792">
        <v>7.6520022844189489E-2</v>
      </c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</row>
    <row r="398" spans="1:73" s="655" customFormat="1" ht="19.2" customHeight="1" x14ac:dyDescent="0.35">
      <c r="A398" s="111" t="s">
        <v>96</v>
      </c>
      <c r="B398" s="108" t="str">
        <f t="shared" si="181"/>
        <v>ESD Other</v>
      </c>
      <c r="C398" s="901"/>
      <c r="D398" s="18" t="s">
        <v>24</v>
      </c>
      <c r="E398" s="20" t="s">
        <v>196</v>
      </c>
      <c r="F398" s="18"/>
      <c r="G398" s="19" t="str">
        <f t="shared" si="180"/>
        <v>Þús. tonn CO₂-íg. | kt CO₂e</v>
      </c>
      <c r="H398" s="789"/>
      <c r="I398" s="789"/>
      <c r="J398" s="789"/>
      <c r="K398" s="789"/>
      <c r="L398" s="789"/>
      <c r="M398" s="789"/>
      <c r="N398" s="789"/>
      <c r="O398" s="789"/>
      <c r="P398" s="789"/>
      <c r="Q398" s="789"/>
      <c r="R398" s="789"/>
      <c r="S398" s="789"/>
      <c r="T398" s="789"/>
      <c r="U398" s="789"/>
      <c r="V398" s="789"/>
      <c r="W398" s="18">
        <f>W399-SUM(W388:W394)</f>
        <v>324.38136427342397</v>
      </c>
      <c r="X398" s="18">
        <f>X399-SUM(X388:X394)</f>
        <v>368.46511019675881</v>
      </c>
      <c r="Y398" s="18">
        <f t="shared" ref="Y398:AO398" si="183">Y399-SUM(Y388:Y394)</f>
        <v>376.21944265432649</v>
      </c>
      <c r="Z398" s="18">
        <f t="shared" si="183"/>
        <v>321.82865872057209</v>
      </c>
      <c r="AA398" s="18">
        <f t="shared" si="183"/>
        <v>220.44422569749622</v>
      </c>
      <c r="AB398" s="18">
        <f t="shared" si="183"/>
        <v>183.37563546198226</v>
      </c>
      <c r="AC398" s="18">
        <f t="shared" si="183"/>
        <v>180.91295175563801</v>
      </c>
      <c r="AD398" s="18">
        <f t="shared" si="183"/>
        <v>145.37280446918339</v>
      </c>
      <c r="AE398" s="18">
        <f t="shared" si="183"/>
        <v>136.68905205618466</v>
      </c>
      <c r="AF398" s="18">
        <f t="shared" si="183"/>
        <v>109.94897402419247</v>
      </c>
      <c r="AG398" s="18">
        <f t="shared" si="183"/>
        <v>139.0506016209979</v>
      </c>
      <c r="AH398" s="18">
        <f t="shared" si="183"/>
        <v>130.11755013705033</v>
      </c>
      <c r="AI398" s="18">
        <f t="shared" si="183"/>
        <v>113.33545964808491</v>
      </c>
      <c r="AJ398" s="18">
        <f t="shared" si="183"/>
        <v>128.51091114945939</v>
      </c>
      <c r="AK398" s="18">
        <f t="shared" si="183"/>
        <v>131.29781967015788</v>
      </c>
      <c r="AL398" s="18">
        <f t="shared" si="183"/>
        <v>107.36426061561815</v>
      </c>
      <c r="AM398" s="18">
        <f t="shared" si="183"/>
        <v>111.25534894944394</v>
      </c>
      <c r="AN398" s="18">
        <f t="shared" si="183"/>
        <v>178.46149735464815</v>
      </c>
      <c r="AO398" s="18">
        <f t="shared" si="183"/>
        <v>134.7220972258574</v>
      </c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</row>
    <row r="399" spans="1:73" s="132" customFormat="1" ht="19.2" customHeight="1" x14ac:dyDescent="0.4">
      <c r="A399" s="111" t="s">
        <v>227</v>
      </c>
      <c r="B399" s="108" t="str">
        <f t="shared" si="181"/>
        <v>ESR Emissionskt CO2eq</v>
      </c>
      <c r="C399" s="882" t="s">
        <v>48</v>
      </c>
      <c r="D399" s="24" t="s">
        <v>140</v>
      </c>
      <c r="E399" s="24"/>
      <c r="F399" s="24"/>
      <c r="G399" s="25" t="str">
        <f t="shared" si="180"/>
        <v>Þús. tonn CO₂-íg. | kt CO₂e</v>
      </c>
      <c r="H399" s="791"/>
      <c r="I399" s="791"/>
      <c r="J399" s="791"/>
      <c r="K399" s="791"/>
      <c r="L399" s="791"/>
      <c r="M399" s="791"/>
      <c r="N399" s="791"/>
      <c r="O399" s="791"/>
      <c r="P399" s="791"/>
      <c r="Q399" s="791"/>
      <c r="R399" s="791"/>
      <c r="S399" s="791"/>
      <c r="T399" s="791"/>
      <c r="U399" s="791"/>
      <c r="V399" s="791"/>
      <c r="W399" s="24">
        <v>3249.9644086277672</v>
      </c>
      <c r="X399" s="24">
        <v>3384.8277700767762</v>
      </c>
      <c r="Y399" s="24">
        <v>3555.9141285164278</v>
      </c>
      <c r="Z399" s="24">
        <v>3416.7066221923469</v>
      </c>
      <c r="AA399" s="24">
        <v>3285.4899516561445</v>
      </c>
      <c r="AB399" s="24">
        <v>3171.5049641490614</v>
      </c>
      <c r="AC399" s="24">
        <v>3061.6075460034399</v>
      </c>
      <c r="AD399" s="24">
        <v>2978.3003290468187</v>
      </c>
      <c r="AE399" s="24">
        <v>2966.9874863902187</v>
      </c>
      <c r="AF399" s="24">
        <v>2997.112944026454</v>
      </c>
      <c r="AG399" s="24">
        <v>3022.7969860263092</v>
      </c>
      <c r="AH399" s="24">
        <v>3002.9388978098505</v>
      </c>
      <c r="AI399" s="24">
        <v>3036.8327619033607</v>
      </c>
      <c r="AJ399" s="24">
        <v>3072.2478556891137</v>
      </c>
      <c r="AK399" s="24">
        <v>2980.7939695056098</v>
      </c>
      <c r="AL399" s="24">
        <v>2839.9333445934631</v>
      </c>
      <c r="AM399" s="24">
        <v>2880.4044845420017</v>
      </c>
      <c r="AN399" s="24">
        <v>2882.5535708478137</v>
      </c>
      <c r="AO399" s="24">
        <v>2811.1771035500651</v>
      </c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</row>
    <row r="400" spans="1:73" s="859" customFormat="1" ht="19.2" hidden="1" customHeight="1" x14ac:dyDescent="0.35">
      <c r="A400" s="704" t="s">
        <v>439</v>
      </c>
      <c r="B400" s="396"/>
      <c r="C400" s="882"/>
      <c r="D400" s="523" t="s">
        <v>484</v>
      </c>
      <c r="E400" s="523"/>
      <c r="F400" s="523"/>
      <c r="G400" s="858"/>
      <c r="H400" s="858"/>
      <c r="I400" s="858"/>
      <c r="J400" s="858"/>
      <c r="K400" s="858"/>
      <c r="L400" s="858"/>
      <c r="M400" s="858"/>
      <c r="N400" s="858"/>
      <c r="O400" s="858"/>
      <c r="P400" s="858"/>
      <c r="Q400" s="858"/>
      <c r="R400" s="858"/>
      <c r="S400" s="858"/>
      <c r="T400" s="858"/>
      <c r="U400" s="858"/>
      <c r="V400" s="858"/>
      <c r="W400" s="523">
        <f>W399-W388-W389-W390-W391</f>
        <v>737.9125426032258</v>
      </c>
      <c r="X400" s="523">
        <f t="shared" ref="X400:AO400" si="184">X399-X388-X389-X390-X391</f>
        <v>778.49461393641627</v>
      </c>
      <c r="Y400" s="523">
        <f t="shared" si="184"/>
        <v>809.13105163712567</v>
      </c>
      <c r="Z400" s="523">
        <f t="shared" si="184"/>
        <v>785.2003710186151</v>
      </c>
      <c r="AA400" s="523">
        <f t="shared" si="184"/>
        <v>617.51577377976673</v>
      </c>
      <c r="AB400" s="523">
        <f t="shared" si="184"/>
        <v>601.44003231005183</v>
      </c>
      <c r="AC400" s="523">
        <f t="shared" si="184"/>
        <v>602.39859513563283</v>
      </c>
      <c r="AD400" s="523">
        <f t="shared" si="184"/>
        <v>559.85936953994951</v>
      </c>
      <c r="AE400" s="523">
        <f t="shared" si="184"/>
        <v>579.24071415343906</v>
      </c>
      <c r="AF400" s="523">
        <f t="shared" si="184"/>
        <v>579.24970474000565</v>
      </c>
      <c r="AG400" s="523">
        <f t="shared" si="184"/>
        <v>579.56637618088462</v>
      </c>
      <c r="AH400" s="523">
        <f t="shared" si="184"/>
        <v>590.87868324779583</v>
      </c>
      <c r="AI400" s="523">
        <f t="shared" si="184"/>
        <v>565.38603178559254</v>
      </c>
      <c r="AJ400" s="523">
        <f t="shared" si="184"/>
        <v>580.27110775801384</v>
      </c>
      <c r="AK400" s="523">
        <f t="shared" si="184"/>
        <v>579.2274562353839</v>
      </c>
      <c r="AL400" s="523">
        <f t="shared" si="184"/>
        <v>547.77289833478403</v>
      </c>
      <c r="AM400" s="523">
        <f t="shared" si="184"/>
        <v>500.41891238270023</v>
      </c>
      <c r="AN400" s="523">
        <f t="shared" si="184"/>
        <v>549.32422795332138</v>
      </c>
      <c r="AO400" s="523">
        <f t="shared" si="184"/>
        <v>510.91596585478248</v>
      </c>
      <c r="AP400" s="703"/>
      <c r="AQ400" s="703"/>
      <c r="AR400" s="703"/>
      <c r="AS400" s="703"/>
      <c r="AT400" s="703"/>
      <c r="AU400" s="703"/>
      <c r="AV400" s="703"/>
      <c r="AW400" s="703"/>
      <c r="AX400" s="703"/>
      <c r="AY400" s="703"/>
      <c r="AZ400" s="703"/>
      <c r="BA400" s="703"/>
      <c r="BB400" s="703"/>
      <c r="BC400" s="703"/>
      <c r="BD400" s="703"/>
      <c r="BE400" s="703"/>
      <c r="BF400" s="703"/>
      <c r="BG400" s="703"/>
      <c r="BH400" s="703"/>
      <c r="BI400" s="703"/>
      <c r="BJ400" s="703"/>
      <c r="BK400" s="703"/>
      <c r="BL400" s="703"/>
      <c r="BM400" s="703"/>
      <c r="BN400" s="703"/>
      <c r="BO400" s="703"/>
      <c r="BP400" s="703"/>
      <c r="BQ400" s="703"/>
      <c r="BR400" s="703"/>
      <c r="BS400" s="703"/>
      <c r="BT400" s="703"/>
      <c r="BU400" s="703"/>
    </row>
    <row r="401" spans="1:80" s="171" customFormat="1" ht="15" customHeight="1" x14ac:dyDescent="0.4">
      <c r="A401" s="111"/>
      <c r="B401" s="108"/>
      <c r="C401" s="901"/>
      <c r="D401" s="68"/>
      <c r="E401" s="68"/>
      <c r="F401" s="6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144"/>
      <c r="AQ401" s="144"/>
      <c r="AR401" s="144"/>
      <c r="AS401" s="144"/>
      <c r="AT401" s="144"/>
      <c r="AU401" s="144"/>
      <c r="AV401" s="144"/>
      <c r="AW401" s="144"/>
      <c r="AX401" s="144"/>
      <c r="AY401" s="144"/>
      <c r="AZ401" s="144"/>
      <c r="BA401" s="144"/>
      <c r="BB401" s="144"/>
      <c r="BC401" s="144"/>
      <c r="BD401" s="144"/>
      <c r="BE401" s="144"/>
      <c r="BF401" s="144"/>
      <c r="BG401" s="144"/>
      <c r="BH401" s="144"/>
      <c r="BI401" s="144"/>
      <c r="BJ401" s="144"/>
      <c r="BK401" s="144"/>
      <c r="BL401" s="144"/>
      <c r="BM401" s="144"/>
      <c r="BN401" s="144"/>
      <c r="BO401" s="144"/>
      <c r="BP401" s="144"/>
      <c r="BQ401" s="132"/>
      <c r="BR401" s="132"/>
      <c r="BS401" s="132"/>
      <c r="BT401" s="132"/>
      <c r="BU401" s="132"/>
    </row>
    <row r="402" spans="1:80" s="137" customFormat="1" ht="36" customHeight="1" x14ac:dyDescent="0.4">
      <c r="A402" s="107"/>
      <c r="B402" s="108" t="s">
        <v>48</v>
      </c>
      <c r="C402" s="874"/>
      <c r="D402" s="1214" t="str">
        <f>$D$12</f>
        <v>Framreiknuð losun: Sviðsmynd með núgildandi aðgerðum
Emission Projections: With Existing Measures (WEM) Scenario</v>
      </c>
      <c r="E402" s="1214"/>
      <c r="F402" s="142"/>
      <c r="G402" s="142"/>
      <c r="H402" s="142"/>
      <c r="I402" s="142"/>
      <c r="J402" s="142"/>
      <c r="K402" s="142"/>
      <c r="L402" s="142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69"/>
      <c r="X402" s="169"/>
      <c r="Y402" s="169"/>
      <c r="Z402" s="169"/>
      <c r="AA402" s="169"/>
      <c r="AB402" s="169"/>
      <c r="AC402" s="169"/>
      <c r="AD402" s="169"/>
      <c r="AE402" s="169"/>
      <c r="AF402" s="169"/>
      <c r="AG402" s="169"/>
      <c r="AH402" s="169"/>
      <c r="AI402" s="169"/>
      <c r="AJ402" s="169"/>
      <c r="AK402" s="169"/>
      <c r="AL402" s="169"/>
      <c r="AM402" s="169"/>
      <c r="AN402" s="170"/>
      <c r="AO402" s="169"/>
      <c r="AP402" s="170"/>
      <c r="AQ402" s="170"/>
      <c r="AR402" s="170"/>
      <c r="AS402" s="170"/>
      <c r="AT402" s="170"/>
      <c r="AU402" s="170"/>
      <c r="AV402" s="170"/>
      <c r="AW402" s="170"/>
      <c r="AX402" s="170"/>
      <c r="AY402" s="170"/>
      <c r="AZ402" s="170"/>
      <c r="BA402" s="170"/>
      <c r="BB402" s="170"/>
      <c r="BC402" s="170"/>
      <c r="BD402" s="170"/>
      <c r="BE402" s="170"/>
      <c r="BF402" s="170"/>
      <c r="BG402" s="170"/>
      <c r="BH402" s="170"/>
      <c r="BI402" s="170"/>
      <c r="BJ402" s="170"/>
      <c r="BK402" s="170"/>
      <c r="BL402" s="170"/>
      <c r="BM402" s="170"/>
      <c r="BN402" s="170"/>
      <c r="BO402" s="170"/>
      <c r="BP402" s="170"/>
      <c r="BQ402" s="170"/>
      <c r="BR402" s="170"/>
      <c r="BS402" s="170"/>
      <c r="BT402" s="170"/>
      <c r="BU402" s="170"/>
    </row>
    <row r="403" spans="1:80" s="654" customFormat="1" ht="19.2" customHeight="1" x14ac:dyDescent="0.45">
      <c r="A403" s="572" t="s">
        <v>51</v>
      </c>
      <c r="B403" s="572" t="str">
        <f>A403&amp;" WEM"</f>
        <v>1.A.3.b Road transportationkt CO2-eq WEM</v>
      </c>
      <c r="C403" s="901" t="s">
        <v>48</v>
      </c>
      <c r="D403" s="18" t="s">
        <v>6</v>
      </c>
      <c r="E403" s="20" t="str">
        <f>$E$71</f>
        <v>Road Transport</v>
      </c>
      <c r="F403" s="56"/>
      <c r="G403" s="19" t="str">
        <f t="shared" ref="G403:G414" si="185">$G$5</f>
        <v>Þús. tonn CO₂-íg. | kt CO₂e</v>
      </c>
      <c r="H403" s="789"/>
      <c r="I403" s="789"/>
      <c r="J403" s="789"/>
      <c r="K403" s="789"/>
      <c r="L403" s="789"/>
      <c r="M403" s="789"/>
      <c r="N403" s="789"/>
      <c r="O403" s="789"/>
      <c r="P403" s="789"/>
      <c r="Q403" s="789"/>
      <c r="R403" s="789"/>
      <c r="S403" s="789"/>
      <c r="T403" s="789"/>
      <c r="U403" s="789"/>
      <c r="V403" s="789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528">
        <f t="shared" ref="AO403:AO415" si="186">AO388</f>
        <v>921.28481276391403</v>
      </c>
      <c r="AP403" s="18">
        <v>909.68338336016484</v>
      </c>
      <c r="AQ403" s="18">
        <v>912.53890493824258</v>
      </c>
      <c r="AR403" s="18">
        <v>906.5012022801734</v>
      </c>
      <c r="AS403" s="18">
        <v>896.86211171182231</v>
      </c>
      <c r="AT403" s="18">
        <v>882.930519280152</v>
      </c>
      <c r="AU403" s="18">
        <v>864.36699263429864</v>
      </c>
      <c r="AV403" s="18">
        <v>840.41651467466215</v>
      </c>
      <c r="AW403" s="18">
        <v>808.17723957249348</v>
      </c>
      <c r="AX403" s="18">
        <v>772.69998323803645</v>
      </c>
      <c r="AY403" s="18">
        <v>733.84983007809535</v>
      </c>
      <c r="AZ403" s="18">
        <v>691.84700821951674</v>
      </c>
      <c r="BA403" s="18">
        <v>630.28371111251283</v>
      </c>
      <c r="BB403" s="18">
        <v>569.49140094913628</v>
      </c>
      <c r="BC403" s="18">
        <v>510.15508155637832</v>
      </c>
      <c r="BD403" s="18">
        <v>457.4359240165133</v>
      </c>
      <c r="BE403" s="18">
        <v>409.78238094028183</v>
      </c>
      <c r="BF403" s="18">
        <v>363.43530028346152</v>
      </c>
      <c r="BG403" s="18">
        <v>320.61556996962616</v>
      </c>
      <c r="BH403" s="18">
        <v>279.08191989735877</v>
      </c>
      <c r="BI403" s="18">
        <v>238.88519969883723</v>
      </c>
      <c r="BJ403" s="18">
        <v>200.17781595933181</v>
      </c>
      <c r="BK403" s="18">
        <v>163.1653962071922</v>
      </c>
      <c r="BL403" s="18">
        <v>128.00785027676881</v>
      </c>
      <c r="BM403" s="18">
        <v>94.848730643316543</v>
      </c>
      <c r="BN403" s="18">
        <v>64.209392282618907</v>
      </c>
      <c r="BO403" s="18">
        <v>36.45609289753137</v>
      </c>
      <c r="BP403" s="18">
        <v>16.645714885852154</v>
      </c>
      <c r="BQ403" s="178">
        <v>4.9335717927402323</v>
      </c>
      <c r="BR403" s="178">
        <v>3.1026257680215981</v>
      </c>
      <c r="BS403" s="178">
        <v>2.0249587554909527</v>
      </c>
      <c r="BT403" s="178">
        <v>1.1013851193870499</v>
      </c>
      <c r="BU403" s="178">
        <v>0.90407070943843471</v>
      </c>
      <c r="BV403" s="864"/>
    </row>
    <row r="404" spans="1:80" s="143" customFormat="1" ht="19.2" customHeight="1" x14ac:dyDescent="0.4">
      <c r="A404" s="111" t="s">
        <v>50</v>
      </c>
      <c r="B404" s="572" t="str">
        <f t="shared" ref="B404:B413" si="187">A404&amp;" WEM"</f>
        <v>1.A.4.c.iii Agriculture/Forestry/Fishing - Fishing kt CO2-eq WEM</v>
      </c>
      <c r="C404" s="901" t="s">
        <v>48</v>
      </c>
      <c r="D404" s="18" t="s">
        <v>5</v>
      </c>
      <c r="E404" s="20" t="str">
        <f>$E$70</f>
        <v>Fishing</v>
      </c>
      <c r="F404" s="56"/>
      <c r="G404" s="19" t="str">
        <f t="shared" si="185"/>
        <v>Þús. tonn CO₂-íg. | kt CO₂e</v>
      </c>
      <c r="H404" s="789"/>
      <c r="I404" s="789"/>
      <c r="J404" s="789"/>
      <c r="K404" s="789"/>
      <c r="L404" s="789"/>
      <c r="M404" s="789"/>
      <c r="N404" s="789"/>
      <c r="O404" s="789"/>
      <c r="P404" s="789"/>
      <c r="Q404" s="789"/>
      <c r="R404" s="789"/>
      <c r="S404" s="789"/>
      <c r="T404" s="789"/>
      <c r="U404" s="789"/>
      <c r="V404" s="789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528">
        <f t="shared" si="186"/>
        <v>485.3352147538011</v>
      </c>
      <c r="AP404" s="18">
        <v>483.96428416717362</v>
      </c>
      <c r="AQ404" s="18">
        <v>497.33274153979562</v>
      </c>
      <c r="AR404" s="18">
        <v>488.13220712652986</v>
      </c>
      <c r="AS404" s="18">
        <v>480.11984179570754</v>
      </c>
      <c r="AT404" s="18">
        <v>463.43334762742523</v>
      </c>
      <c r="AU404" s="18">
        <v>465.37791934281381</v>
      </c>
      <c r="AV404" s="18">
        <v>465.85166775087771</v>
      </c>
      <c r="AW404" s="18">
        <v>463.07432065285587</v>
      </c>
      <c r="AX404" s="18">
        <v>458.4413035537342</v>
      </c>
      <c r="AY404" s="18">
        <v>452.05860368100571</v>
      </c>
      <c r="AZ404" s="18">
        <v>443.89849783844289</v>
      </c>
      <c r="BA404" s="18">
        <v>433.87732056215947</v>
      </c>
      <c r="BB404" s="18">
        <v>421.82435148778052</v>
      </c>
      <c r="BC404" s="18">
        <v>407.66842790809096</v>
      </c>
      <c r="BD404" s="18">
        <v>391.21398990267824</v>
      </c>
      <c r="BE404" s="18">
        <v>372.6729451863514</v>
      </c>
      <c r="BF404" s="18">
        <v>352.29762140199341</v>
      </c>
      <c r="BG404" s="18">
        <v>330.77227856556965</v>
      </c>
      <c r="BH404" s="18">
        <v>308.12227511239684</v>
      </c>
      <c r="BI404" s="18">
        <v>284.8577953434683</v>
      </c>
      <c r="BJ404" s="18">
        <v>263.90757066267088</v>
      </c>
      <c r="BK404" s="18">
        <v>248.90097178311643</v>
      </c>
      <c r="BL404" s="18">
        <v>232.40916632234897</v>
      </c>
      <c r="BM404" s="18">
        <v>214.84448848822996</v>
      </c>
      <c r="BN404" s="18">
        <v>196.0522003007799</v>
      </c>
      <c r="BO404" s="18">
        <v>176.61236156424323</v>
      </c>
      <c r="BP404" s="18">
        <v>156.81532040195748</v>
      </c>
      <c r="BQ404" s="18">
        <v>137.18881344654844</v>
      </c>
      <c r="BR404" s="18">
        <v>118.03614685587821</v>
      </c>
      <c r="BS404" s="18">
        <v>99.801207167542103</v>
      </c>
      <c r="BT404" s="18">
        <v>82.725433107620077</v>
      </c>
      <c r="BU404" s="18">
        <v>67.091629014281338</v>
      </c>
      <c r="BV404" s="864"/>
    </row>
    <row r="405" spans="1:80" s="143" customFormat="1" ht="19.2" customHeight="1" x14ac:dyDescent="0.4">
      <c r="A405" s="111" t="s">
        <v>44</v>
      </c>
      <c r="B405" s="572" t="str">
        <f t="shared" si="187"/>
        <v>3. Agriculturekt CO2-eq WEM</v>
      </c>
      <c r="C405" s="901" t="s">
        <v>48</v>
      </c>
      <c r="D405" s="18" t="s">
        <v>2</v>
      </c>
      <c r="E405" s="20" t="s">
        <v>130</v>
      </c>
      <c r="F405" s="172"/>
      <c r="G405" s="19" t="str">
        <f t="shared" si="185"/>
        <v>Þús. tonn CO₂-íg. | kt CO₂e</v>
      </c>
      <c r="H405" s="789"/>
      <c r="I405" s="789"/>
      <c r="J405" s="789"/>
      <c r="K405" s="789"/>
      <c r="L405" s="789"/>
      <c r="M405" s="789"/>
      <c r="N405" s="789"/>
      <c r="O405" s="789"/>
      <c r="P405" s="789"/>
      <c r="Q405" s="789"/>
      <c r="R405" s="789"/>
      <c r="S405" s="789"/>
      <c r="T405" s="789"/>
      <c r="U405" s="789"/>
      <c r="V405" s="789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528">
        <f t="shared" si="186"/>
        <v>692.38040246203309</v>
      </c>
      <c r="AP405" s="18">
        <v>690.03005451968113</v>
      </c>
      <c r="AQ405" s="18">
        <v>686.91262824532726</v>
      </c>
      <c r="AR405" s="18">
        <v>685.00713386939856</v>
      </c>
      <c r="AS405" s="18">
        <v>683.08321847839375</v>
      </c>
      <c r="AT405" s="18">
        <v>681.1419825018005</v>
      </c>
      <c r="AU405" s="18">
        <v>678.28992268559182</v>
      </c>
      <c r="AV405" s="18">
        <v>675.57364650219574</v>
      </c>
      <c r="AW405" s="18">
        <v>673.18473962046653</v>
      </c>
      <c r="AX405" s="18">
        <v>671.47007737838976</v>
      </c>
      <c r="AY405" s="18">
        <v>669.75484812820207</v>
      </c>
      <c r="AZ405" s="18">
        <v>667.82757525885449</v>
      </c>
      <c r="BA405" s="18">
        <v>665.75152396977194</v>
      </c>
      <c r="BB405" s="18">
        <v>663.49434448963939</v>
      </c>
      <c r="BC405" s="18">
        <v>660.71153493277609</v>
      </c>
      <c r="BD405" s="18">
        <v>657.40376523039185</v>
      </c>
      <c r="BE405" s="18">
        <v>654.56401178553119</v>
      </c>
      <c r="BF405" s="18">
        <v>651.73800951596172</v>
      </c>
      <c r="BG405" s="18">
        <v>648.96663361866604</v>
      </c>
      <c r="BH405" s="18">
        <v>646.30043293715232</v>
      </c>
      <c r="BI405" s="18">
        <v>643.70447353864677</v>
      </c>
      <c r="BJ405" s="18">
        <v>641.40929717116126</v>
      </c>
      <c r="BK405" s="18">
        <v>639.72696430130713</v>
      </c>
      <c r="BL405" s="18">
        <v>638.05065398418458</v>
      </c>
      <c r="BM405" s="18">
        <v>636.17993979216612</v>
      </c>
      <c r="BN405" s="18">
        <v>634.17146003612959</v>
      </c>
      <c r="BO405" s="18">
        <v>632.01303482581886</v>
      </c>
      <c r="BP405" s="18">
        <v>629.38634554611258</v>
      </c>
      <c r="BQ405" s="18">
        <v>626.23884188892998</v>
      </c>
      <c r="BR405" s="18">
        <v>623.57308256006229</v>
      </c>
      <c r="BS405" s="18">
        <v>620.87221858419036</v>
      </c>
      <c r="BT405" s="18">
        <v>618.27457889114214</v>
      </c>
      <c r="BU405" s="18">
        <v>615.72228398792504</v>
      </c>
      <c r="BV405" s="864"/>
    </row>
    <row r="406" spans="1:80" s="143" customFormat="1" ht="19.2" customHeight="1" x14ac:dyDescent="0.4">
      <c r="A406" s="111" t="s">
        <v>76</v>
      </c>
      <c r="B406" s="572" t="str">
        <f t="shared" si="187"/>
        <v>5.A Solid waste disposalkt CO2-eq WEM</v>
      </c>
      <c r="C406" s="901" t="s">
        <v>48</v>
      </c>
      <c r="D406" s="18" t="s">
        <v>25</v>
      </c>
      <c r="E406" s="20" t="s">
        <v>146</v>
      </c>
      <c r="F406" s="172"/>
      <c r="G406" s="19" t="str">
        <f t="shared" si="185"/>
        <v>Þús. tonn CO₂-íg. | kt CO₂e</v>
      </c>
      <c r="H406" s="789"/>
      <c r="I406" s="789"/>
      <c r="J406" s="789"/>
      <c r="K406" s="789"/>
      <c r="L406" s="789"/>
      <c r="M406" s="789"/>
      <c r="N406" s="789"/>
      <c r="O406" s="789"/>
      <c r="P406" s="789"/>
      <c r="Q406" s="789"/>
      <c r="R406" s="789"/>
      <c r="S406" s="789"/>
      <c r="T406" s="789"/>
      <c r="U406" s="789"/>
      <c r="V406" s="789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528">
        <f t="shared" si="186"/>
        <v>201.26070771553427</v>
      </c>
      <c r="AP406" s="18">
        <v>167.25478885358501</v>
      </c>
      <c r="AQ406" s="18">
        <v>149.51317383355135</v>
      </c>
      <c r="AR406" s="18">
        <v>133.73848826698719</v>
      </c>
      <c r="AS406" s="18">
        <v>121.53483401406143</v>
      </c>
      <c r="AT406" s="18">
        <v>117.19460457179039</v>
      </c>
      <c r="AU406" s="18">
        <v>117.0952561084481</v>
      </c>
      <c r="AV406" s="18">
        <v>116.26912541037305</v>
      </c>
      <c r="AW406" s="18">
        <v>106.73187959388324</v>
      </c>
      <c r="AX406" s="18">
        <v>103.43640588498505</v>
      </c>
      <c r="AY406" s="18">
        <v>100.92026649990916</v>
      </c>
      <c r="AZ406" s="18">
        <v>99.097727841917461</v>
      </c>
      <c r="BA406" s="18">
        <v>97.893304773075229</v>
      </c>
      <c r="BB406" s="18">
        <v>96.908665264979277</v>
      </c>
      <c r="BC406" s="18">
        <v>91.36007944328469</v>
      </c>
      <c r="BD406" s="18">
        <v>86.257523253860157</v>
      </c>
      <c r="BE406" s="18">
        <v>81.557500192879075</v>
      </c>
      <c r="BF406" s="18">
        <v>77.221807529217159</v>
      </c>
      <c r="BG406" s="18">
        <v>73.216780979387167</v>
      </c>
      <c r="BH406" s="18">
        <v>69.512657084789879</v>
      </c>
      <c r="BI406" s="18">
        <v>66.083034150928469</v>
      </c>
      <c r="BJ406" s="18">
        <v>62.904415782814567</v>
      </c>
      <c r="BK406" s="18">
        <v>59.955832151697052</v>
      </c>
      <c r="BL406" s="18">
        <v>57.218495793479171</v>
      </c>
      <c r="BM406" s="18">
        <v>54.67552608459733</v>
      </c>
      <c r="BN406" s="18">
        <v>52.311712234018493</v>
      </c>
      <c r="BO406" s="18">
        <v>50.115621276719686</v>
      </c>
      <c r="BP406" s="18">
        <v>48.076136432010131</v>
      </c>
      <c r="BQ406" s="18">
        <v>46.18159444440542</v>
      </c>
      <c r="BR406" s="18">
        <v>44.42137482718384</v>
      </c>
      <c r="BS406" s="18">
        <v>42.785784586707287</v>
      </c>
      <c r="BT406" s="18">
        <v>41.265958222002702</v>
      </c>
      <c r="BU406" s="18">
        <v>39.853770724278384</v>
      </c>
      <c r="BV406" s="864"/>
    </row>
    <row r="407" spans="1:80" s="143" customFormat="1" ht="19.2" customHeight="1" x14ac:dyDescent="0.4">
      <c r="A407" s="111" t="s">
        <v>60</v>
      </c>
      <c r="B407" s="572" t="str">
        <f t="shared" si="187"/>
        <v>2.F Product uses as substitutes for ODSkt CO2-eq WEM</v>
      </c>
      <c r="C407" s="901" t="s">
        <v>48</v>
      </c>
      <c r="D407" s="18" t="s">
        <v>33</v>
      </c>
      <c r="E407" s="20" t="s">
        <v>142</v>
      </c>
      <c r="F407" s="172"/>
      <c r="G407" s="19" t="str">
        <f t="shared" si="185"/>
        <v>Þús. tonn CO₂-íg. | kt CO₂e</v>
      </c>
      <c r="H407" s="789"/>
      <c r="I407" s="789"/>
      <c r="J407" s="789"/>
      <c r="K407" s="789"/>
      <c r="L407" s="789"/>
      <c r="M407" s="789"/>
      <c r="N407" s="789"/>
      <c r="O407" s="789"/>
      <c r="P407" s="789"/>
      <c r="Q407" s="789"/>
      <c r="R407" s="789"/>
      <c r="S407" s="789"/>
      <c r="T407" s="789"/>
      <c r="U407" s="789"/>
      <c r="V407" s="789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528">
        <f t="shared" si="186"/>
        <v>124.61138001256812</v>
      </c>
      <c r="AP407" s="18">
        <v>107.06707464612369</v>
      </c>
      <c r="AQ407" s="18">
        <v>105.42755037857987</v>
      </c>
      <c r="AR407" s="18">
        <v>83.5770944670723</v>
      </c>
      <c r="AS407" s="18">
        <v>89.218898947233555</v>
      </c>
      <c r="AT407" s="18">
        <v>43.26911376597527</v>
      </c>
      <c r="AU407" s="18">
        <v>28.594353825828239</v>
      </c>
      <c r="AV407" s="18">
        <v>35.17224402572942</v>
      </c>
      <c r="AW407" s="18">
        <v>17.303589844401653</v>
      </c>
      <c r="AX407" s="18">
        <v>18.171670843069943</v>
      </c>
      <c r="AY407" s="18">
        <v>24.941369829078202</v>
      </c>
      <c r="AZ407" s="18">
        <v>14.551661015882974</v>
      </c>
      <c r="BA407" s="18">
        <v>9.3044311475083443</v>
      </c>
      <c r="BB407" s="18">
        <v>10.158437877268467</v>
      </c>
      <c r="BC407" s="18">
        <v>10.564321379010071</v>
      </c>
      <c r="BD407" s="18">
        <v>10.607255083028505</v>
      </c>
      <c r="BE407" s="18">
        <v>10.981816836351726</v>
      </c>
      <c r="BF407" s="18">
        <v>11.265099377180576</v>
      </c>
      <c r="BG407" s="18">
        <v>11.86336032823008</v>
      </c>
      <c r="BH407" s="18">
        <v>11.916511219523729</v>
      </c>
      <c r="BI407" s="18">
        <v>11.962843485434734</v>
      </c>
      <c r="BJ407" s="18">
        <v>12.030448041137852</v>
      </c>
      <c r="BK407" s="18">
        <v>12.061441720403428</v>
      </c>
      <c r="BL407" s="18">
        <v>12.20465301865025</v>
      </c>
      <c r="BM407" s="18">
        <v>12.512372665706694</v>
      </c>
      <c r="BN407" s="18">
        <v>12.223367544979656</v>
      </c>
      <c r="BO407" s="18">
        <v>12.081234069351128</v>
      </c>
      <c r="BP407" s="18">
        <v>12.071984759328824</v>
      </c>
      <c r="BQ407" s="18">
        <v>11.878231956329175</v>
      </c>
      <c r="BR407" s="18">
        <v>11.716352035472264</v>
      </c>
      <c r="BS407" s="18">
        <v>11.609963690918256</v>
      </c>
      <c r="BT407" s="18">
        <v>11.567060418759562</v>
      </c>
      <c r="BU407" s="18">
        <v>11.571058173593762</v>
      </c>
      <c r="BV407" s="864"/>
    </row>
    <row r="408" spans="1:80" s="143" customFormat="1" ht="19.2" customHeight="1" x14ac:dyDescent="0.4">
      <c r="A408" s="111" t="s">
        <v>55</v>
      </c>
      <c r="B408" s="572" t="str">
        <f t="shared" si="187"/>
        <v>1.B.2.d Geothermal Energykt CO2-eq WEM</v>
      </c>
      <c r="C408" s="901" t="s">
        <v>48</v>
      </c>
      <c r="D408" s="18" t="s">
        <v>10</v>
      </c>
      <c r="E408" s="20" t="s">
        <v>144</v>
      </c>
      <c r="F408" s="56"/>
      <c r="G408" s="19" t="str">
        <f t="shared" si="185"/>
        <v>Þús. tonn CO₂-íg. | kt CO₂e</v>
      </c>
      <c r="H408" s="789"/>
      <c r="I408" s="789"/>
      <c r="J408" s="789"/>
      <c r="K408" s="789"/>
      <c r="L408" s="789"/>
      <c r="M408" s="789"/>
      <c r="N408" s="789"/>
      <c r="O408" s="789"/>
      <c r="P408" s="789"/>
      <c r="Q408" s="789"/>
      <c r="R408" s="789"/>
      <c r="S408" s="789"/>
      <c r="T408" s="789"/>
      <c r="U408" s="789"/>
      <c r="V408" s="789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528">
        <f t="shared" si="186"/>
        <v>176.69460000000001</v>
      </c>
      <c r="AP408" s="18">
        <v>175.99585984493672</v>
      </c>
      <c r="AQ408" s="18">
        <v>146.39585984493672</v>
      </c>
      <c r="AR408" s="18">
        <v>146.39585984493672</v>
      </c>
      <c r="AS408" s="18">
        <v>146.39585984493672</v>
      </c>
      <c r="AT408" s="18">
        <v>146.39585984493672</v>
      </c>
      <c r="AU408" s="18">
        <v>146.39585984493672</v>
      </c>
      <c r="AV408" s="18">
        <v>134.84585984493668</v>
      </c>
      <c r="AW408" s="18">
        <v>134.84585984493668</v>
      </c>
      <c r="AX408" s="18">
        <v>134.84585984493668</v>
      </c>
      <c r="AY408" s="18">
        <v>134.84585984493668</v>
      </c>
      <c r="AZ408" s="18">
        <v>134.84585984493668</v>
      </c>
      <c r="BA408" s="18">
        <v>134.84585984493668</v>
      </c>
      <c r="BB408" s="18">
        <v>134.84585984493668</v>
      </c>
      <c r="BC408" s="18">
        <v>134.84585984493668</v>
      </c>
      <c r="BD408" s="18">
        <v>134.84585984493668</v>
      </c>
      <c r="BE408" s="18">
        <v>134.84585984493668</v>
      </c>
      <c r="BF408" s="18">
        <v>134.84585984493668</v>
      </c>
      <c r="BG408" s="18">
        <v>134.84585984493668</v>
      </c>
      <c r="BH408" s="18">
        <v>134.84585984493668</v>
      </c>
      <c r="BI408" s="18">
        <v>134.84585984493668</v>
      </c>
      <c r="BJ408" s="18">
        <v>134.84585984493668</v>
      </c>
      <c r="BK408" s="18">
        <v>134.84585984493668</v>
      </c>
      <c r="BL408" s="18">
        <v>134.84585984493668</v>
      </c>
      <c r="BM408" s="18">
        <v>134.84585984493668</v>
      </c>
      <c r="BN408" s="18">
        <v>134.84585984493668</v>
      </c>
      <c r="BO408" s="18">
        <v>134.84585984493668</v>
      </c>
      <c r="BP408" s="18">
        <v>134.84585984493668</v>
      </c>
      <c r="BQ408" s="18">
        <v>134.84585984493668</v>
      </c>
      <c r="BR408" s="18">
        <v>134.84585984493668</v>
      </c>
      <c r="BS408" s="18">
        <v>134.84585984493668</v>
      </c>
      <c r="BT408" s="18">
        <v>134.84585984493668</v>
      </c>
      <c r="BU408" s="18">
        <v>134.84585984493668</v>
      </c>
      <c r="BV408" s="864"/>
    </row>
    <row r="409" spans="1:80" s="143" customFormat="1" ht="19.2" customHeight="1" x14ac:dyDescent="0.4">
      <c r="A409" s="111" t="s">
        <v>95</v>
      </c>
      <c r="B409" s="572" t="str">
        <f t="shared" si="187"/>
        <v>Mobile Machinery WEM</v>
      </c>
      <c r="C409" s="901" t="s">
        <v>48</v>
      </c>
      <c r="D409" s="18" t="s">
        <v>9</v>
      </c>
      <c r="E409" s="20" t="s">
        <v>145</v>
      </c>
      <c r="F409" s="56" t="s">
        <v>48</v>
      </c>
      <c r="G409" s="19" t="str">
        <f t="shared" si="185"/>
        <v>Þús. tonn CO₂-íg. | kt CO₂e</v>
      </c>
      <c r="H409" s="789"/>
      <c r="I409" s="789"/>
      <c r="J409" s="789"/>
      <c r="K409" s="789"/>
      <c r="L409" s="789"/>
      <c r="M409" s="789"/>
      <c r="N409" s="789"/>
      <c r="O409" s="789"/>
      <c r="P409" s="789"/>
      <c r="Q409" s="789"/>
      <c r="R409" s="789"/>
      <c r="S409" s="789"/>
      <c r="T409" s="789"/>
      <c r="U409" s="789"/>
      <c r="V409" s="789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528">
        <f t="shared" si="186"/>
        <v>74.887888616357046</v>
      </c>
      <c r="AP409" s="18">
        <f t="shared" ref="AP409" si="188">SUM(AP410:AP412)</f>
        <v>107.00654808772008</v>
      </c>
      <c r="AQ409" s="18">
        <f t="shared" ref="AQ409:BU409" si="189">SUM(AQ410:AQ412)</f>
        <v>106.86038854512546</v>
      </c>
      <c r="AR409" s="18">
        <f t="shared" si="189"/>
        <v>106.08990221712526</v>
      </c>
      <c r="AS409" s="18">
        <f t="shared" si="189"/>
        <v>105.39871287105505</v>
      </c>
      <c r="AT409" s="18">
        <f t="shared" si="189"/>
        <v>104.70100281882668</v>
      </c>
      <c r="AU409" s="18">
        <f t="shared" si="189"/>
        <v>103.97378608964392</v>
      </c>
      <c r="AV409" s="18">
        <f t="shared" si="189"/>
        <v>103.13232570456778</v>
      </c>
      <c r="AW409" s="18">
        <f t="shared" si="189"/>
        <v>104.77992906059562</v>
      </c>
      <c r="AX409" s="18">
        <f t="shared" si="189"/>
        <v>106.34365090617473</v>
      </c>
      <c r="AY409" s="18">
        <f t="shared" si="189"/>
        <v>107.75865321601036</v>
      </c>
      <c r="AZ409" s="18">
        <f t="shared" si="189"/>
        <v>109.00709518115944</v>
      </c>
      <c r="BA409" s="18">
        <f t="shared" si="189"/>
        <v>110.08421102733911</v>
      </c>
      <c r="BB409" s="18">
        <f t="shared" si="189"/>
        <v>111.06848714545723</v>
      </c>
      <c r="BC409" s="18">
        <f t="shared" si="189"/>
        <v>111.82262715681131</v>
      </c>
      <c r="BD409" s="18">
        <f t="shared" si="189"/>
        <v>112.29806742747414</v>
      </c>
      <c r="BE409" s="18">
        <f t="shared" si="189"/>
        <v>112.43710285661436</v>
      </c>
      <c r="BF409" s="18">
        <f t="shared" si="189"/>
        <v>112.18479177387297</v>
      </c>
      <c r="BG409" s="18">
        <f t="shared" si="189"/>
        <v>111.48747947189739</v>
      </c>
      <c r="BH409" s="18">
        <f t="shared" si="189"/>
        <v>110.26697654359954</v>
      </c>
      <c r="BI409" s="18">
        <f t="shared" si="189"/>
        <v>108.46204627405513</v>
      </c>
      <c r="BJ409" s="18">
        <f t="shared" si="189"/>
        <v>106.02131218610471</v>
      </c>
      <c r="BK409" s="18">
        <f t="shared" si="189"/>
        <v>102.91871898335862</v>
      </c>
      <c r="BL409" s="18">
        <f t="shared" si="189"/>
        <v>99.145034955803027</v>
      </c>
      <c r="BM409" s="18">
        <f t="shared" si="189"/>
        <v>94.724291145819137</v>
      </c>
      <c r="BN409" s="18">
        <f t="shared" si="189"/>
        <v>89.714574609457074</v>
      </c>
      <c r="BO409" s="18">
        <f t="shared" si="189"/>
        <v>84.207928039596283</v>
      </c>
      <c r="BP409" s="18">
        <f t="shared" si="189"/>
        <v>78.334451679461793</v>
      </c>
      <c r="BQ409" s="18">
        <f t="shared" si="189"/>
        <v>75.820545410016564</v>
      </c>
      <c r="BR409" s="18">
        <f t="shared" si="189"/>
        <v>69.521707881526766</v>
      </c>
      <c r="BS409" s="18">
        <f t="shared" si="189"/>
        <v>63.283216267966239</v>
      </c>
      <c r="BT409" s="18">
        <f t="shared" si="189"/>
        <v>57.254625006537196</v>
      </c>
      <c r="BU409" s="18">
        <f t="shared" si="189"/>
        <v>51.556053622994071</v>
      </c>
      <c r="BV409" s="864"/>
    </row>
    <row r="410" spans="1:80" s="171" customFormat="1" ht="19.2" customHeight="1" x14ac:dyDescent="0.4">
      <c r="A410" s="111" t="s">
        <v>54</v>
      </c>
      <c r="B410" s="572" t="str">
        <f t="shared" si="187"/>
        <v>1.A.2.g.vii Off road vehicles and other machinerykt CO2-eq WEM</v>
      </c>
      <c r="C410" s="901" t="s">
        <v>48</v>
      </c>
      <c r="D410" s="58" t="s">
        <v>119</v>
      </c>
      <c r="E410" s="61" t="str">
        <f>$E$75</f>
        <v xml:space="preserve">   In Constructions</v>
      </c>
      <c r="F410" s="59"/>
      <c r="G410" s="60" t="str">
        <f t="shared" si="185"/>
        <v>Þús. tonn CO₂-íg. | kt CO₂e</v>
      </c>
      <c r="H410" s="790"/>
      <c r="I410" s="790"/>
      <c r="J410" s="790"/>
      <c r="K410" s="790"/>
      <c r="L410" s="790"/>
      <c r="M410" s="790"/>
      <c r="N410" s="790"/>
      <c r="O410" s="790"/>
      <c r="P410" s="790"/>
      <c r="Q410" s="790"/>
      <c r="R410" s="790"/>
      <c r="S410" s="790"/>
      <c r="T410" s="790"/>
      <c r="U410" s="790"/>
      <c r="V410" s="790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528">
        <f t="shared" si="186"/>
        <v>52.869222558500233</v>
      </c>
      <c r="AP410" s="58">
        <v>64.855406310893954</v>
      </c>
      <c r="AQ410" s="58">
        <v>66.541248613238139</v>
      </c>
      <c r="AR410" s="58">
        <v>67.544634657491741</v>
      </c>
      <c r="AS410" s="58">
        <v>68.743186057501092</v>
      </c>
      <c r="AT410" s="58">
        <v>70.056325126401632</v>
      </c>
      <c r="AU410" s="58">
        <v>71.462538055634624</v>
      </c>
      <c r="AV410" s="58">
        <v>72.879126010237343</v>
      </c>
      <c r="AW410" s="58">
        <v>74.173265720715008</v>
      </c>
      <c r="AX410" s="58">
        <v>75.410542997573174</v>
      </c>
      <c r="AY410" s="58">
        <v>76.533549216664696</v>
      </c>
      <c r="AZ410" s="58">
        <v>77.533014292479407</v>
      </c>
      <c r="BA410" s="58">
        <v>78.412687915419923</v>
      </c>
      <c r="BB410" s="58">
        <v>79.261277393488768</v>
      </c>
      <c r="BC410" s="58">
        <v>79.954582612379724</v>
      </c>
      <c r="BD410" s="58">
        <v>80.457380728473993</v>
      </c>
      <c r="BE410" s="58">
        <v>80.725466365194976</v>
      </c>
      <c r="BF410" s="58">
        <v>80.719662506923115</v>
      </c>
      <c r="BG410" s="58">
        <v>80.388556376099842</v>
      </c>
      <c r="BH410" s="58">
        <v>79.68325334213381</v>
      </c>
      <c r="BI410" s="58">
        <v>78.557511951095435</v>
      </c>
      <c r="BJ410" s="58">
        <v>76.96939991269079</v>
      </c>
      <c r="BK410" s="58">
        <v>74.897270708594803</v>
      </c>
      <c r="BL410" s="58">
        <v>72.328834229419456</v>
      </c>
      <c r="BM410" s="58">
        <v>69.277091614609944</v>
      </c>
      <c r="BN410" s="58">
        <v>65.780819547285617</v>
      </c>
      <c r="BO410" s="58">
        <v>61.903185042197251</v>
      </c>
      <c r="BP410" s="58">
        <v>57.736915908785221</v>
      </c>
      <c r="BQ410" s="58">
        <v>53.385870543640365</v>
      </c>
      <c r="BR410" s="58">
        <v>48.96458295448268</v>
      </c>
      <c r="BS410" s="58">
        <v>44.584992596688757</v>
      </c>
      <c r="BT410" s="58">
        <v>40.352631905612711</v>
      </c>
      <c r="BU410" s="58">
        <v>36.35128552878799</v>
      </c>
      <c r="BV410" s="864"/>
    </row>
    <row r="411" spans="1:80" s="171" customFormat="1" ht="19.2" customHeight="1" x14ac:dyDescent="0.4">
      <c r="A411" s="111" t="s">
        <v>87</v>
      </c>
      <c r="B411" s="572" t="str">
        <f t="shared" si="187"/>
        <v>1.A.4.c.ii Agriculture/Forestry/Fishing - Off-road vehicles and other machinerykt CO2-eq WEM</v>
      </c>
      <c r="C411" s="901" t="s">
        <v>48</v>
      </c>
      <c r="D411" s="58" t="s">
        <v>120</v>
      </c>
      <c r="E411" s="61" t="str">
        <f>$E$76</f>
        <v xml:space="preserve">   In Agriculture</v>
      </c>
      <c r="F411" s="58"/>
      <c r="G411" s="60" t="str">
        <f t="shared" si="185"/>
        <v>Þús. tonn CO₂-íg. | kt CO₂e</v>
      </c>
      <c r="H411" s="790"/>
      <c r="I411" s="790"/>
      <c r="J411" s="790"/>
      <c r="K411" s="790"/>
      <c r="L411" s="790"/>
      <c r="M411" s="790"/>
      <c r="N411" s="790"/>
      <c r="O411" s="790"/>
      <c r="P411" s="790"/>
      <c r="Q411" s="790"/>
      <c r="R411" s="790"/>
      <c r="S411" s="790"/>
      <c r="T411" s="790"/>
      <c r="U411" s="790"/>
      <c r="V411" s="790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528">
        <f t="shared" si="186"/>
        <v>21.942146035012623</v>
      </c>
      <c r="AP411" s="58">
        <v>42.151141776826123</v>
      </c>
      <c r="AQ411" s="58">
        <v>40.319139931887314</v>
      </c>
      <c r="AR411" s="58">
        <v>38.545267559633523</v>
      </c>
      <c r="AS411" s="58">
        <v>36.655526813553962</v>
      </c>
      <c r="AT411" s="58">
        <v>34.644677692425056</v>
      </c>
      <c r="AU411" s="58">
        <v>32.511248034009299</v>
      </c>
      <c r="AV411" s="58">
        <v>30.25319969433043</v>
      </c>
      <c r="AW411" s="58">
        <v>30.606663339880612</v>
      </c>
      <c r="AX411" s="58">
        <v>30.933107908601549</v>
      </c>
      <c r="AY411" s="58">
        <v>31.225103999345659</v>
      </c>
      <c r="AZ411" s="58">
        <v>31.474080888680032</v>
      </c>
      <c r="BA411" s="58">
        <v>31.671523111919182</v>
      </c>
      <c r="BB411" s="58">
        <v>31.807209751968454</v>
      </c>
      <c r="BC411" s="58">
        <v>31.868044544431584</v>
      </c>
      <c r="BD411" s="58">
        <v>31.840686699000152</v>
      </c>
      <c r="BE411" s="58">
        <v>31.711636491419384</v>
      </c>
      <c r="BF411" s="58">
        <v>31.465129266949862</v>
      </c>
      <c r="BG411" s="58">
        <v>31.098923095797542</v>
      </c>
      <c r="BH411" s="58">
        <v>30.583723201465727</v>
      </c>
      <c r="BI411" s="58">
        <v>29.904534322959698</v>
      </c>
      <c r="BJ411" s="58">
        <v>29.051912273413919</v>
      </c>
      <c r="BK411" s="58">
        <v>28.021448274763816</v>
      </c>
      <c r="BL411" s="58">
        <v>26.816200726383563</v>
      </c>
      <c r="BM411" s="58">
        <v>25.447199531209197</v>
      </c>
      <c r="BN411" s="58">
        <v>23.933755062171453</v>
      </c>
      <c r="BO411" s="58">
        <v>22.304742997399025</v>
      </c>
      <c r="BP411" s="58">
        <v>20.597535770676568</v>
      </c>
      <c r="BQ411" s="58">
        <v>22.434674866376206</v>
      </c>
      <c r="BR411" s="58">
        <v>20.557124927044089</v>
      </c>
      <c r="BS411" s="58">
        <v>18.698223671277486</v>
      </c>
      <c r="BT411" s="58">
        <v>16.901993100924482</v>
      </c>
      <c r="BU411" s="58">
        <v>15.204768094206084</v>
      </c>
      <c r="BV411" s="864"/>
    </row>
    <row r="412" spans="1:80" s="654" customFormat="1" ht="19.2" customHeight="1" x14ac:dyDescent="0.45">
      <c r="A412" s="111" t="s">
        <v>86</v>
      </c>
      <c r="B412" s="572" t="str">
        <f t="shared" si="187"/>
        <v>1.A.3.e.ii Other (please specify) kt CO2-eq WEM</v>
      </c>
      <c r="C412" s="901" t="s">
        <v>48</v>
      </c>
      <c r="D412" s="58" t="s">
        <v>121</v>
      </c>
      <c r="E412" s="61" t="str">
        <f>$E$77</f>
        <v xml:space="preserve">   Elsewhere</v>
      </c>
      <c r="F412" s="58"/>
      <c r="G412" s="60" t="str">
        <f t="shared" si="185"/>
        <v>Þús. tonn CO₂-íg. | kt CO₂e</v>
      </c>
      <c r="H412" s="790"/>
      <c r="I412" s="790"/>
      <c r="J412" s="790"/>
      <c r="K412" s="790"/>
      <c r="L412" s="790"/>
      <c r="M412" s="790"/>
      <c r="N412" s="790"/>
      <c r="O412" s="790"/>
      <c r="P412" s="790"/>
      <c r="Q412" s="790"/>
      <c r="R412" s="790"/>
      <c r="S412" s="790"/>
      <c r="T412" s="790"/>
      <c r="U412" s="790"/>
      <c r="V412" s="790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528">
        <f t="shared" si="186"/>
        <v>7.6520022844189489E-2</v>
      </c>
      <c r="AP412" s="708">
        <v>0</v>
      </c>
      <c r="AQ412" s="708">
        <v>0</v>
      </c>
      <c r="AR412" s="708">
        <v>0</v>
      </c>
      <c r="AS412" s="708">
        <v>0</v>
      </c>
      <c r="AT412" s="708">
        <v>0</v>
      </c>
      <c r="AU412" s="708">
        <v>0</v>
      </c>
      <c r="AV412" s="708">
        <v>0</v>
      </c>
      <c r="AW412" s="708">
        <v>0</v>
      </c>
      <c r="AX412" s="708">
        <v>0</v>
      </c>
      <c r="AY412" s="708">
        <v>0</v>
      </c>
      <c r="AZ412" s="708">
        <v>0</v>
      </c>
      <c r="BA412" s="708">
        <v>0</v>
      </c>
      <c r="BB412" s="708">
        <v>0</v>
      </c>
      <c r="BC412" s="708">
        <v>0</v>
      </c>
      <c r="BD412" s="708">
        <v>0</v>
      </c>
      <c r="BE412" s="708">
        <v>0</v>
      </c>
      <c r="BF412" s="708">
        <v>0</v>
      </c>
      <c r="BG412" s="708">
        <v>0</v>
      </c>
      <c r="BH412" s="708">
        <v>0</v>
      </c>
      <c r="BI412" s="708">
        <v>0</v>
      </c>
      <c r="BJ412" s="708">
        <v>0</v>
      </c>
      <c r="BK412" s="708">
        <v>0</v>
      </c>
      <c r="BL412" s="708">
        <v>0</v>
      </c>
      <c r="BM412" s="708">
        <v>0</v>
      </c>
      <c r="BN412" s="708">
        <v>0</v>
      </c>
      <c r="BO412" s="708">
        <v>0</v>
      </c>
      <c r="BP412" s="708">
        <v>0</v>
      </c>
      <c r="BQ412" s="708">
        <v>0</v>
      </c>
      <c r="BR412" s="708">
        <v>0</v>
      </c>
      <c r="BS412" s="708">
        <v>0</v>
      </c>
      <c r="BT412" s="708">
        <v>0</v>
      </c>
      <c r="BU412" s="708">
        <v>0</v>
      </c>
      <c r="BV412" s="864"/>
    </row>
    <row r="413" spans="1:80" s="655" customFormat="1" ht="19.2" customHeight="1" x14ac:dyDescent="0.4">
      <c r="A413" s="111" t="s">
        <v>96</v>
      </c>
      <c r="B413" s="572" t="str">
        <f t="shared" si="187"/>
        <v>ESD Other WEM</v>
      </c>
      <c r="C413" s="901" t="s">
        <v>48</v>
      </c>
      <c r="D413" s="18" t="s">
        <v>24</v>
      </c>
      <c r="E413" s="20" t="s">
        <v>196</v>
      </c>
      <c r="F413" s="18"/>
      <c r="G413" s="19" t="str">
        <f t="shared" si="185"/>
        <v>Þús. tonn CO₂-íg. | kt CO₂e</v>
      </c>
      <c r="H413" s="789"/>
      <c r="I413" s="789"/>
      <c r="J413" s="789"/>
      <c r="K413" s="789"/>
      <c r="L413" s="789"/>
      <c r="M413" s="789"/>
      <c r="N413" s="789"/>
      <c r="O413" s="789"/>
      <c r="P413" s="789"/>
      <c r="Q413" s="789"/>
      <c r="R413" s="789"/>
      <c r="S413" s="789"/>
      <c r="T413" s="789"/>
      <c r="U413" s="789"/>
      <c r="V413" s="789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528">
        <f t="shared" si="186"/>
        <v>134.7220972258574</v>
      </c>
      <c r="AP413" s="18">
        <f t="shared" ref="AP413" si="190">AP414-SUM(AP403,AP404:AP409)</f>
        <v>157.31818010416964</v>
      </c>
      <c r="AQ413" s="18">
        <f t="shared" ref="AQ413:BU413" si="191">AQ414-SUM(AQ403,AQ404:AQ409)</f>
        <v>151.68105751346184</v>
      </c>
      <c r="AR413" s="18">
        <f t="shared" si="191"/>
        <v>146.54001444216692</v>
      </c>
      <c r="AS413" s="18">
        <f t="shared" si="191"/>
        <v>142.00068855342579</v>
      </c>
      <c r="AT413" s="18">
        <f t="shared" si="191"/>
        <v>136.91932573200029</v>
      </c>
      <c r="AU413" s="18">
        <f t="shared" si="191"/>
        <v>133.52259167722013</v>
      </c>
      <c r="AV413" s="18">
        <f t="shared" si="191"/>
        <v>128.90809472732826</v>
      </c>
      <c r="AW413" s="18">
        <f t="shared" si="191"/>
        <v>127.69543378549133</v>
      </c>
      <c r="AX413" s="18">
        <f t="shared" si="191"/>
        <v>121.53030344488889</v>
      </c>
      <c r="AY413" s="18">
        <f t="shared" si="191"/>
        <v>119.79041680334058</v>
      </c>
      <c r="AZ413" s="18">
        <f t="shared" si="191"/>
        <v>118.04381973951286</v>
      </c>
      <c r="BA413" s="18">
        <f t="shared" si="191"/>
        <v>111.80416929655757</v>
      </c>
      <c r="BB413" s="18">
        <f t="shared" si="191"/>
        <v>109.92021266036636</v>
      </c>
      <c r="BC413" s="18">
        <f t="shared" si="191"/>
        <v>107.99047141106803</v>
      </c>
      <c r="BD413" s="18">
        <f t="shared" si="191"/>
        <v>106.02821527814308</v>
      </c>
      <c r="BE413" s="18">
        <f t="shared" si="191"/>
        <v>104.06185256720005</v>
      </c>
      <c r="BF413" s="18">
        <f t="shared" si="191"/>
        <v>102.09809689409371</v>
      </c>
      <c r="BG413" s="18">
        <f t="shared" si="191"/>
        <v>100.2508985147665</v>
      </c>
      <c r="BH413" s="18">
        <f t="shared" si="191"/>
        <v>98.403533752313479</v>
      </c>
      <c r="BI413" s="18">
        <f t="shared" si="191"/>
        <v>96.569354728908593</v>
      </c>
      <c r="BJ413" s="18">
        <f t="shared" si="191"/>
        <v>94.754950136281195</v>
      </c>
      <c r="BK413" s="18">
        <f t="shared" si="191"/>
        <v>92.972167866224709</v>
      </c>
      <c r="BL413" s="18">
        <f t="shared" si="191"/>
        <v>91.209225083861156</v>
      </c>
      <c r="BM413" s="18">
        <f t="shared" si="191"/>
        <v>89.482297715596587</v>
      </c>
      <c r="BN413" s="18">
        <f t="shared" si="191"/>
        <v>87.790000540974688</v>
      </c>
      <c r="BO413" s="18">
        <f t="shared" si="191"/>
        <v>86.11961509179514</v>
      </c>
      <c r="BP413" s="18">
        <f t="shared" si="191"/>
        <v>84.483232296220876</v>
      </c>
      <c r="BQ413" s="18">
        <f t="shared" si="191"/>
        <v>82.911797886707745</v>
      </c>
      <c r="BR413" s="18">
        <f t="shared" si="191"/>
        <v>81.359501206869254</v>
      </c>
      <c r="BS413" s="18">
        <f t="shared" si="191"/>
        <v>79.829921055781824</v>
      </c>
      <c r="BT413" s="18">
        <f t="shared" si="191"/>
        <v>78.314150055266737</v>
      </c>
      <c r="BU413" s="18">
        <f t="shared" si="191"/>
        <v>76.809253802083276</v>
      </c>
      <c r="BV413" s="864"/>
    </row>
    <row r="414" spans="1:80" s="132" customFormat="1" ht="19.2" customHeight="1" x14ac:dyDescent="0.4">
      <c r="A414" s="111" t="s">
        <v>441</v>
      </c>
      <c r="B414" s="111" t="s">
        <v>441</v>
      </c>
      <c r="C414" s="901" t="s">
        <v>48</v>
      </c>
      <c r="D414" s="24" t="s">
        <v>140</v>
      </c>
      <c r="E414" s="24"/>
      <c r="F414" s="24"/>
      <c r="G414" s="25" t="str">
        <f t="shared" si="185"/>
        <v>Þús. tonn CO₂-íg. | kt CO₂e</v>
      </c>
      <c r="H414" s="791"/>
      <c r="I414" s="791"/>
      <c r="J414" s="791"/>
      <c r="K414" s="791"/>
      <c r="L414" s="791"/>
      <c r="M414" s="791"/>
      <c r="N414" s="791"/>
      <c r="O414" s="791"/>
      <c r="P414" s="791"/>
      <c r="Q414" s="791"/>
      <c r="R414" s="791"/>
      <c r="S414" s="791"/>
      <c r="T414" s="791"/>
      <c r="U414" s="791"/>
      <c r="V414" s="79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528">
        <f t="shared" si="186"/>
        <v>2811.1771035500651</v>
      </c>
      <c r="AP414" s="24">
        <v>2798.3201735835546</v>
      </c>
      <c r="AQ414" s="24">
        <v>2756.6623048390202</v>
      </c>
      <c r="AR414" s="24">
        <v>2695.9819025143902</v>
      </c>
      <c r="AS414" s="24">
        <v>2664.6141662166356</v>
      </c>
      <c r="AT414" s="24">
        <v>2575.9857561429071</v>
      </c>
      <c r="AU414" s="24">
        <v>2537.6166822087816</v>
      </c>
      <c r="AV414" s="24">
        <v>2500.1694786406706</v>
      </c>
      <c r="AW414" s="24">
        <v>2435.7929919751246</v>
      </c>
      <c r="AX414" s="24">
        <v>2386.9392550942157</v>
      </c>
      <c r="AY414" s="24">
        <v>2343.919848080578</v>
      </c>
      <c r="AZ414" s="24">
        <v>2279.1192449402233</v>
      </c>
      <c r="BA414" s="24">
        <v>2193.844531733861</v>
      </c>
      <c r="BB414" s="24">
        <v>2117.7117597195643</v>
      </c>
      <c r="BC414" s="24">
        <v>2035.1184036323559</v>
      </c>
      <c r="BD414" s="24">
        <v>1956.090600037026</v>
      </c>
      <c r="BE414" s="24">
        <v>1880.9034702101465</v>
      </c>
      <c r="BF414" s="24">
        <v>1805.0865866207178</v>
      </c>
      <c r="BG414" s="24">
        <v>1732.0188612930797</v>
      </c>
      <c r="BH414" s="24">
        <v>1658.4501663920714</v>
      </c>
      <c r="BI414" s="24">
        <v>1585.3706070652158</v>
      </c>
      <c r="BJ414" s="24">
        <v>1516.0516697844389</v>
      </c>
      <c r="BK414" s="24">
        <v>1454.5473528582363</v>
      </c>
      <c r="BL414" s="24">
        <v>1393.0909392800329</v>
      </c>
      <c r="BM414" s="24">
        <v>1332.113506380369</v>
      </c>
      <c r="BN414" s="24">
        <v>1271.3185673938949</v>
      </c>
      <c r="BO414" s="24">
        <v>1212.4517476099925</v>
      </c>
      <c r="BP414" s="24">
        <v>1160.6590458458807</v>
      </c>
      <c r="BQ414" s="24">
        <v>1119.9992566706142</v>
      </c>
      <c r="BR414" s="24">
        <v>1086.576650979951</v>
      </c>
      <c r="BS414" s="24">
        <v>1055.0531299535337</v>
      </c>
      <c r="BT414" s="24">
        <v>1025.3490506656522</v>
      </c>
      <c r="BU414" s="24">
        <v>998.35397987953115</v>
      </c>
    </row>
    <row r="415" spans="1:80" s="859" customFormat="1" ht="19.2" hidden="1" customHeight="1" x14ac:dyDescent="0.35">
      <c r="A415" s="704" t="s">
        <v>439</v>
      </c>
      <c r="B415" s="857"/>
      <c r="C415" s="901"/>
      <c r="D415" s="523"/>
      <c r="E415" s="523"/>
      <c r="F415" s="523"/>
      <c r="G415" s="858"/>
      <c r="H415" s="858"/>
      <c r="I415" s="858"/>
      <c r="J415" s="858"/>
      <c r="K415" s="858"/>
      <c r="L415" s="858"/>
      <c r="M415" s="858"/>
      <c r="N415" s="858"/>
      <c r="O415" s="858"/>
      <c r="P415" s="858"/>
      <c r="Q415" s="858"/>
      <c r="R415" s="858"/>
      <c r="S415" s="858"/>
      <c r="T415" s="858"/>
      <c r="U415" s="858"/>
      <c r="V415" s="858"/>
      <c r="W415" s="703"/>
      <c r="X415" s="703"/>
      <c r="Y415" s="703"/>
      <c r="Z415" s="703"/>
      <c r="AA415" s="703"/>
      <c r="AB415" s="703"/>
      <c r="AC415" s="703"/>
      <c r="AD415" s="703"/>
      <c r="AE415" s="703"/>
      <c r="AF415" s="703"/>
      <c r="AG415" s="703"/>
      <c r="AH415" s="703"/>
      <c r="AI415" s="703"/>
      <c r="AJ415" s="703"/>
      <c r="AK415" s="703"/>
      <c r="AL415" s="703"/>
      <c r="AM415" s="703"/>
      <c r="AN415" s="703"/>
      <c r="AO415" s="703">
        <f t="shared" si="186"/>
        <v>510.91596585478248</v>
      </c>
      <c r="AP415" s="523">
        <f t="shared" ref="AP415" si="192">AP414-AP403-AP404-AP405-AP406</f>
        <v>547.38766268294989</v>
      </c>
      <c r="AQ415" s="523">
        <f t="shared" ref="AQ415" si="193">AQ414-AQ403-AQ404-AQ405-AQ406</f>
        <v>510.36485628210335</v>
      </c>
      <c r="AR415" s="523">
        <f t="shared" ref="AR415" si="194">AR414-AR403-AR404-AR405-AR406</f>
        <v>482.60287097130112</v>
      </c>
      <c r="AS415" s="523">
        <f t="shared" ref="AS415" si="195">AS414-AS403-AS404-AS405-AS406</f>
        <v>483.01416021665057</v>
      </c>
      <c r="AT415" s="523">
        <f t="shared" ref="AT415" si="196">AT414-AT403-AT404-AT405-AT406</f>
        <v>431.28530216173885</v>
      </c>
      <c r="AU415" s="523">
        <f t="shared" ref="AU415" si="197">AU414-AU403-AU404-AU405-AU406</f>
        <v>412.48659143762927</v>
      </c>
      <c r="AV415" s="523">
        <f t="shared" ref="AV415" si="198">AV414-AV403-AV404-AV405-AV406</f>
        <v>402.05852430256175</v>
      </c>
      <c r="AW415" s="523">
        <f t="shared" ref="AW415" si="199">AW414-AW403-AW404-AW405-AW406</f>
        <v>384.62481253542546</v>
      </c>
      <c r="AX415" s="523">
        <f t="shared" ref="AX415" si="200">AX414-AX403-AX404-AX405-AX406</f>
        <v>380.89148503907023</v>
      </c>
      <c r="AY415" s="523">
        <f t="shared" ref="AY415" si="201">AY414-AY403-AY404-AY405-AY406</f>
        <v>387.33629969336585</v>
      </c>
      <c r="AZ415" s="523">
        <f t="shared" ref="AZ415" si="202">AZ414-AZ403-AZ404-AZ405-AZ406</f>
        <v>376.44843578149181</v>
      </c>
      <c r="BA415" s="523">
        <f t="shared" ref="BA415" si="203">BA414-BA403-BA404-BA405-BA406</f>
        <v>366.03867131634172</v>
      </c>
      <c r="BB415" s="523">
        <f t="shared" ref="BB415" si="204">BB414-BB403-BB404-BB405-BB406</f>
        <v>365.99299752802892</v>
      </c>
      <c r="BC415" s="523">
        <f t="shared" ref="BC415" si="205">BC414-BC403-BC404-BC405-BC406</f>
        <v>365.22327979182592</v>
      </c>
      <c r="BD415" s="523">
        <f t="shared" ref="BD415" si="206">BD414-BD403-BD404-BD405-BD406</f>
        <v>363.77939763358251</v>
      </c>
      <c r="BE415" s="523">
        <f t="shared" ref="BE415" si="207">BE414-BE403-BE404-BE405-BE406</f>
        <v>362.32663210510293</v>
      </c>
      <c r="BF415" s="523">
        <f t="shared" ref="BF415" si="208">BF414-BF403-BF404-BF405-BF406</f>
        <v>360.39384789008409</v>
      </c>
      <c r="BG415" s="523">
        <f t="shared" ref="BG415" si="209">BG414-BG403-BG404-BG405-BG406</f>
        <v>358.44759815983059</v>
      </c>
      <c r="BH415" s="523">
        <f t="shared" ref="BH415" si="210">BH414-BH403-BH404-BH405-BH406</f>
        <v>355.43288136037347</v>
      </c>
      <c r="BI415" s="523">
        <f t="shared" ref="BI415" si="211">BI414-BI403-BI404-BI405-BI406</f>
        <v>351.84010433333515</v>
      </c>
      <c r="BJ415" s="523">
        <f t="shared" ref="BJ415" si="212">BJ414-BJ403-BJ404-BJ405-BJ406</f>
        <v>347.65257020846036</v>
      </c>
      <c r="BK415" s="523">
        <f t="shared" ref="BK415" si="213">BK414-BK403-BK404-BK405-BK406</f>
        <v>342.79818841492369</v>
      </c>
      <c r="BL415" s="523">
        <f t="shared" ref="BL415" si="214">BL414-BL403-BL404-BL405-BL406</f>
        <v>337.40477290325146</v>
      </c>
      <c r="BM415" s="523">
        <f t="shared" ref="BM415" si="215">BM414-BM403-BM404-BM405-BM406</f>
        <v>331.56482137205921</v>
      </c>
      <c r="BN415" s="523">
        <f t="shared" ref="BN415" si="216">BN414-BN403-BN404-BN405-BN406</f>
        <v>324.57380254034808</v>
      </c>
      <c r="BO415" s="523">
        <f t="shared" ref="BO415" si="217">BO414-BO403-BO404-BO405-BO406</f>
        <v>317.25463704567937</v>
      </c>
      <c r="BP415" s="523">
        <f t="shared" ref="BP415" si="218">BP414-BP403-BP404-BP405-BP406</f>
        <v>309.73552857994832</v>
      </c>
      <c r="BQ415" s="523">
        <f t="shared" ref="BQ415" si="219">BQ414-BQ403-BQ404-BQ405-BQ406</f>
        <v>305.45643509799015</v>
      </c>
      <c r="BR415" s="523">
        <f t="shared" ref="BR415" si="220">BR414-BR403-BR404-BR405-BR406</f>
        <v>297.44342096880496</v>
      </c>
      <c r="BS415" s="523">
        <f t="shared" ref="BS415" si="221">BS414-BS403-BS404-BS405-BS406</f>
        <v>289.56896085960312</v>
      </c>
      <c r="BT415" s="523">
        <f t="shared" ref="BT415" si="222">BT414-BT403-BT404-BT405-BT406</f>
        <v>281.98169532550014</v>
      </c>
      <c r="BU415" s="523">
        <f t="shared" ref="BU415" si="223">BU414-BU403-BU404-BU405-BU406</f>
        <v>274.78222544360796</v>
      </c>
    </row>
    <row r="416" spans="1:80" x14ac:dyDescent="0.4">
      <c r="B416" s="108" t="s">
        <v>48</v>
      </c>
      <c r="AK416" s="125"/>
      <c r="AL416" s="125"/>
      <c r="AM416" s="125"/>
      <c r="AN416" s="125"/>
      <c r="AO416" s="125"/>
      <c r="AP416" s="125"/>
      <c r="AQ416" s="125"/>
      <c r="AR416" s="125"/>
      <c r="AS416" s="125"/>
      <c r="AT416" s="125"/>
      <c r="AU416" s="125"/>
      <c r="AV416" s="125"/>
      <c r="AW416" s="125"/>
      <c r="AX416" s="125"/>
      <c r="AY416" s="125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</row>
    <row r="417" spans="1:74" s="137" customFormat="1" ht="36" customHeight="1" x14ac:dyDescent="0.4">
      <c r="A417" s="107"/>
      <c r="B417" s="108" t="s">
        <v>48</v>
      </c>
      <c r="C417" s="874"/>
      <c r="D417" s="1214" t="str">
        <f>$D$20</f>
        <v>Framreiknuð losun: Sviðsmynd með viðbótaraðgerðum
Emission Projections: With Additional Measures (WAM) Scenario</v>
      </c>
      <c r="E417" s="1214"/>
      <c r="F417" s="142"/>
      <c r="G417" s="142"/>
      <c r="H417" s="142"/>
      <c r="I417" s="142"/>
      <c r="J417" s="142"/>
      <c r="K417" s="142"/>
      <c r="L417" s="142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70"/>
      <c r="AO417" s="169"/>
      <c r="AP417" s="169"/>
      <c r="AQ417" s="170"/>
      <c r="AR417" s="170"/>
      <c r="AS417" s="170"/>
      <c r="AT417" s="170"/>
      <c r="AU417" s="170"/>
      <c r="AV417" s="170"/>
      <c r="AW417" s="170"/>
      <c r="AX417" s="170"/>
      <c r="AY417" s="170"/>
      <c r="AZ417" s="170"/>
      <c r="BA417" s="170"/>
      <c r="BB417" s="170"/>
      <c r="BC417" s="170"/>
      <c r="BD417" s="170"/>
      <c r="BE417" s="170"/>
      <c r="BF417" s="170"/>
      <c r="BG417" s="170"/>
      <c r="BH417" s="170"/>
      <c r="BI417" s="170"/>
      <c r="BJ417" s="170"/>
      <c r="BK417" s="170"/>
      <c r="BL417" s="170"/>
      <c r="BM417" s="170"/>
      <c r="BN417" s="170"/>
      <c r="BO417" s="170"/>
      <c r="BP417" s="170"/>
      <c r="BQ417" s="170"/>
      <c r="BR417" s="170"/>
      <c r="BS417" s="170"/>
      <c r="BT417" s="170"/>
      <c r="BU417" s="170"/>
    </row>
    <row r="418" spans="1:74" s="654" customFormat="1" ht="19.2" customHeight="1" x14ac:dyDescent="0.45">
      <c r="A418" s="572" t="s">
        <v>51</v>
      </c>
      <c r="B418" s="572" t="str">
        <f>A418&amp;" WAM"</f>
        <v>1.A.3.b Road transportationkt CO2-eq WAM</v>
      </c>
      <c r="C418" s="901" t="s">
        <v>48</v>
      </c>
      <c r="D418" s="18" t="s">
        <v>6</v>
      </c>
      <c r="E418" s="20" t="str">
        <f>$E$71</f>
        <v>Road Transport</v>
      </c>
      <c r="F418" s="56"/>
      <c r="G418" s="19" t="str">
        <f t="shared" ref="G418:G429" si="224">$G$5</f>
        <v>Þús. tonn CO₂-íg. | kt CO₂e</v>
      </c>
      <c r="H418" s="789"/>
      <c r="I418" s="789"/>
      <c r="J418" s="789"/>
      <c r="K418" s="789"/>
      <c r="L418" s="789"/>
      <c r="M418" s="789"/>
      <c r="N418" s="789"/>
      <c r="O418" s="789"/>
      <c r="P418" s="789"/>
      <c r="Q418" s="789"/>
      <c r="R418" s="789"/>
      <c r="S418" s="789"/>
      <c r="T418" s="789"/>
      <c r="U418" s="789"/>
      <c r="V418" s="789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528">
        <f t="shared" ref="AO418:AO430" si="225">AO388</f>
        <v>921.28481276391403</v>
      </c>
      <c r="AP418" s="18">
        <v>909.68338336016484</v>
      </c>
      <c r="AQ418" s="18">
        <v>901.54313847550611</v>
      </c>
      <c r="AR418" s="18">
        <v>884.42393670246656</v>
      </c>
      <c r="AS418" s="18">
        <v>863.74748579155789</v>
      </c>
      <c r="AT418" s="18">
        <v>802.59581774981189</v>
      </c>
      <c r="AU418" s="18">
        <v>740.10439071299493</v>
      </c>
      <c r="AV418" s="18">
        <v>676.00771686413839</v>
      </c>
      <c r="AW418" s="18">
        <v>626.95542433057813</v>
      </c>
      <c r="AX418" s="18">
        <v>584.13304515889934</v>
      </c>
      <c r="AY418" s="18">
        <v>540.687365001643</v>
      </c>
      <c r="AZ418" s="18">
        <v>496.75211451389765</v>
      </c>
      <c r="BA418" s="18">
        <v>445.17783863652323</v>
      </c>
      <c r="BB418" s="18">
        <v>394.98579863060627</v>
      </c>
      <c r="BC418" s="18">
        <v>346.4414385570476</v>
      </c>
      <c r="BD418" s="18">
        <v>299.66922330413848</v>
      </c>
      <c r="BE418" s="18">
        <v>254.77915421458252</v>
      </c>
      <c r="BF418" s="18">
        <v>211.83342435959599</v>
      </c>
      <c r="BG418" s="18">
        <v>172.24392750532823</v>
      </c>
      <c r="BH418" s="18">
        <v>135.15812215261741</v>
      </c>
      <c r="BI418" s="18">
        <v>100.49436483979959</v>
      </c>
      <c r="BJ418" s="18">
        <v>71.751775061710973</v>
      </c>
      <c r="BK418" s="18">
        <v>46.532375268837086</v>
      </c>
      <c r="BL418" s="18">
        <v>26.788100914441703</v>
      </c>
      <c r="BM418" s="18">
        <v>11.221473804295222</v>
      </c>
      <c r="BN418" s="178">
        <v>6.3202217622023271</v>
      </c>
      <c r="BO418" s="178">
        <v>3.7710906246839713</v>
      </c>
      <c r="BP418" s="178">
        <v>1.5715678401968758</v>
      </c>
      <c r="BQ418" s="178">
        <v>0.7997954625167264</v>
      </c>
      <c r="BR418" s="178">
        <v>0.70975313624608416</v>
      </c>
      <c r="BS418" s="178">
        <v>0.64331320820787552</v>
      </c>
      <c r="BT418" s="178">
        <v>0.5989782764949193</v>
      </c>
      <c r="BU418" s="178">
        <v>0.56009422118076535</v>
      </c>
      <c r="BV418" s="143"/>
    </row>
    <row r="419" spans="1:74" s="143" customFormat="1" ht="19.2" customHeight="1" x14ac:dyDescent="0.35">
      <c r="A419" s="111" t="s">
        <v>50</v>
      </c>
      <c r="B419" s="572" t="str">
        <f t="shared" ref="B419:B428" si="226">A419&amp;" WAM"</f>
        <v>1.A.4.c.iii Agriculture/Forestry/Fishing - Fishing kt CO2-eq WAM</v>
      </c>
      <c r="C419" s="901" t="s">
        <v>48</v>
      </c>
      <c r="D419" s="18" t="s">
        <v>5</v>
      </c>
      <c r="E419" s="20" t="str">
        <f>$E$70</f>
        <v>Fishing</v>
      </c>
      <c r="F419" s="56"/>
      <c r="G419" s="19" t="str">
        <f t="shared" si="224"/>
        <v>Þús. tonn CO₂-íg. | kt CO₂e</v>
      </c>
      <c r="H419" s="789"/>
      <c r="I419" s="789"/>
      <c r="J419" s="789"/>
      <c r="K419" s="789"/>
      <c r="L419" s="789"/>
      <c r="M419" s="789"/>
      <c r="N419" s="789"/>
      <c r="O419" s="789"/>
      <c r="P419" s="789"/>
      <c r="Q419" s="789"/>
      <c r="R419" s="789"/>
      <c r="S419" s="789"/>
      <c r="T419" s="789"/>
      <c r="U419" s="789"/>
      <c r="V419" s="789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528">
        <f t="shared" si="225"/>
        <v>485.3352147538011</v>
      </c>
      <c r="AP419" s="78">
        <v>483.96428416717362</v>
      </c>
      <c r="AQ419" s="78">
        <v>497.33274153979562</v>
      </c>
      <c r="AR419" s="78">
        <v>488.13220712652986</v>
      </c>
      <c r="AS419" s="78">
        <v>480.11984179570754</v>
      </c>
      <c r="AT419" s="78">
        <v>435.8001784698547</v>
      </c>
      <c r="AU419" s="78">
        <v>428.37809814950793</v>
      </c>
      <c r="AV419" s="78">
        <v>419.55629452078756</v>
      </c>
      <c r="AW419" s="78">
        <v>417.05407350566355</v>
      </c>
      <c r="AX419" s="78">
        <v>412.88166074757305</v>
      </c>
      <c r="AY419" s="78">
        <v>407.13576956110245</v>
      </c>
      <c r="AZ419" s="78">
        <v>399.78867675002448</v>
      </c>
      <c r="BA419" s="78">
        <v>390.76289945905665</v>
      </c>
      <c r="BB419" s="78">
        <v>379.90935645394023</v>
      </c>
      <c r="BC419" s="78">
        <v>367.16306763606417</v>
      </c>
      <c r="BD419" s="78">
        <v>352.34702091082971</v>
      </c>
      <c r="BE419" s="78">
        <v>335.64839355862767</v>
      </c>
      <c r="BF419" s="78">
        <v>317.30405670083019</v>
      </c>
      <c r="BG419" s="78">
        <v>297.92098774584684</v>
      </c>
      <c r="BH419" s="78">
        <v>277.52454512899453</v>
      </c>
      <c r="BI419" s="78">
        <v>256.57545228243094</v>
      </c>
      <c r="BJ419" s="78">
        <v>237.71185800563401</v>
      </c>
      <c r="BK419" s="78">
        <v>224.19835910405322</v>
      </c>
      <c r="BL419" s="78">
        <v>209.34803622776616</v>
      </c>
      <c r="BM419" s="78">
        <v>193.5330366287053</v>
      </c>
      <c r="BN419" s="78">
        <v>176.61098754410011</v>
      </c>
      <c r="BO419" s="78">
        <v>159.10630530075494</v>
      </c>
      <c r="BP419" s="78">
        <v>141.2815162832874</v>
      </c>
      <c r="BQ419" s="78">
        <v>123.60871364688323</v>
      </c>
      <c r="BR419" s="78">
        <v>106.36338181068454</v>
      </c>
      <c r="BS419" s="78">
        <v>89.946129052055511</v>
      </c>
      <c r="BT419" s="78">
        <v>74.570572358356074</v>
      </c>
      <c r="BU419" s="78">
        <v>60.49169432903544</v>
      </c>
    </row>
    <row r="420" spans="1:74" s="143" customFormat="1" x14ac:dyDescent="0.35">
      <c r="A420" s="111" t="s">
        <v>44</v>
      </c>
      <c r="B420" s="572" t="str">
        <f t="shared" si="226"/>
        <v>3. Agriculturekt CO2-eq WAM</v>
      </c>
      <c r="C420" s="901" t="s">
        <v>48</v>
      </c>
      <c r="D420" s="18" t="s">
        <v>2</v>
      </c>
      <c r="E420" s="20" t="s">
        <v>130</v>
      </c>
      <c r="F420" s="172"/>
      <c r="G420" s="19" t="str">
        <f t="shared" si="224"/>
        <v>Þús. tonn CO₂-íg. | kt CO₂e</v>
      </c>
      <c r="H420" s="789"/>
      <c r="I420" s="789"/>
      <c r="J420" s="789"/>
      <c r="K420" s="789"/>
      <c r="L420" s="789"/>
      <c r="M420" s="789"/>
      <c r="N420" s="789"/>
      <c r="O420" s="789"/>
      <c r="P420" s="789"/>
      <c r="Q420" s="789"/>
      <c r="R420" s="789"/>
      <c r="S420" s="789"/>
      <c r="T420" s="789"/>
      <c r="U420" s="789"/>
      <c r="V420" s="789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528">
        <f t="shared" si="225"/>
        <v>692.38040246203309</v>
      </c>
      <c r="AP420" s="78">
        <v>690.03005451968113</v>
      </c>
      <c r="AQ420" s="78">
        <v>684.39084094427733</v>
      </c>
      <c r="AR420" s="78">
        <v>679.977774518253</v>
      </c>
      <c r="AS420" s="78">
        <v>675.5601764435429</v>
      </c>
      <c r="AT420" s="78">
        <v>671.13904996044062</v>
      </c>
      <c r="AU420" s="78">
        <v>665.82038686401393</v>
      </c>
      <c r="AV420" s="78">
        <v>660.65089187941453</v>
      </c>
      <c r="AW420" s="78">
        <v>658.30115982060272</v>
      </c>
      <c r="AX420" s="78">
        <v>656.6245026880398</v>
      </c>
      <c r="AY420" s="78">
        <v>654.94645372052605</v>
      </c>
      <c r="AZ420" s="78">
        <v>653.05685169408321</v>
      </c>
      <c r="BA420" s="78">
        <v>651.01798393000922</v>
      </c>
      <c r="BB420" s="78">
        <v>648.79849290071377</v>
      </c>
      <c r="BC420" s="78">
        <v>646.0536276611432</v>
      </c>
      <c r="BD420" s="78">
        <v>642.78467152764529</v>
      </c>
      <c r="BE420" s="78">
        <v>639.98224920032169</v>
      </c>
      <c r="BF420" s="78">
        <v>637.19355790137786</v>
      </c>
      <c r="BG420" s="78">
        <v>634.45881308636012</v>
      </c>
      <c r="BH420" s="78">
        <v>631.82909868962429</v>
      </c>
      <c r="BI420" s="78">
        <v>629.26900041579222</v>
      </c>
      <c r="BJ420" s="78">
        <v>627.00925076788917</v>
      </c>
      <c r="BK420" s="78">
        <v>625.36043425133062</v>
      </c>
      <c r="BL420" s="78">
        <v>623.71781045901162</v>
      </c>
      <c r="BM420" s="78">
        <v>621.88044009776252</v>
      </c>
      <c r="BN420" s="78">
        <v>619.9057852488138</v>
      </c>
      <c r="BO420" s="78">
        <v>617.78080133245157</v>
      </c>
      <c r="BP420" s="78">
        <v>615.18872503946363</v>
      </c>
      <c r="BQ420" s="78">
        <v>612.07620312580718</v>
      </c>
      <c r="BR420" s="78">
        <v>609.44455703672907</v>
      </c>
      <c r="BS420" s="78">
        <v>606.77734377384138</v>
      </c>
      <c r="BT420" s="78">
        <v>604.21326892507591</v>
      </c>
      <c r="BU420" s="78">
        <v>601.69397005311464</v>
      </c>
    </row>
    <row r="421" spans="1:74" s="143" customFormat="1" ht="19.2" customHeight="1" x14ac:dyDescent="0.35">
      <c r="A421" s="111" t="s">
        <v>76</v>
      </c>
      <c r="B421" s="572" t="str">
        <f t="shared" si="226"/>
        <v>5.A Solid waste disposalkt CO2-eq WAM</v>
      </c>
      <c r="C421" s="901" t="s">
        <v>48</v>
      </c>
      <c r="D421" s="18" t="s">
        <v>25</v>
      </c>
      <c r="E421" s="20" t="s">
        <v>146</v>
      </c>
      <c r="F421" s="172"/>
      <c r="G421" s="19" t="str">
        <f t="shared" si="224"/>
        <v>Þús. tonn CO₂-íg. | kt CO₂e</v>
      </c>
      <c r="H421" s="789"/>
      <c r="I421" s="789"/>
      <c r="J421" s="789"/>
      <c r="K421" s="789"/>
      <c r="L421" s="789"/>
      <c r="M421" s="789"/>
      <c r="N421" s="789"/>
      <c r="O421" s="789"/>
      <c r="P421" s="789"/>
      <c r="Q421" s="789"/>
      <c r="R421" s="789"/>
      <c r="S421" s="789"/>
      <c r="T421" s="789"/>
      <c r="U421" s="789"/>
      <c r="V421" s="789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528">
        <f t="shared" si="225"/>
        <v>201.26070771553427</v>
      </c>
      <c r="AP421" s="78">
        <v>167.25478885358501</v>
      </c>
      <c r="AQ421" s="78">
        <v>149.51317383355135</v>
      </c>
      <c r="AR421" s="78">
        <v>133.73848826698719</v>
      </c>
      <c r="AS421" s="78">
        <v>121.53483401406143</v>
      </c>
      <c r="AT421" s="78">
        <v>117.19460457179039</v>
      </c>
      <c r="AU421" s="78">
        <v>111.05414474251995</v>
      </c>
      <c r="AV421" s="78">
        <v>105.37648691861162</v>
      </c>
      <c r="AW421" s="78">
        <v>91.965630859271769</v>
      </c>
      <c r="AX421" s="78">
        <v>85.599112478956442</v>
      </c>
      <c r="AY421" s="78">
        <v>80.66929916939786</v>
      </c>
      <c r="AZ421" s="78">
        <v>76.970300453790273</v>
      </c>
      <c r="BA421" s="78">
        <v>74.327258959368294</v>
      </c>
      <c r="BB421" s="78">
        <v>72.259720914399182</v>
      </c>
      <c r="BC421" s="78">
        <v>65.916148750816987</v>
      </c>
      <c r="BD421" s="78">
        <v>60.250585106924987</v>
      </c>
      <c r="BE421" s="78">
        <v>55.173447778249333</v>
      </c>
      <c r="BF421" s="78">
        <v>50.608612313237522</v>
      </c>
      <c r="BG421" s="78">
        <v>46.491258253962158</v>
      </c>
      <c r="BH421" s="78">
        <v>42.766070095910358</v>
      </c>
      <c r="BI421" s="78">
        <v>39.385733783446462</v>
      </c>
      <c r="BJ421" s="78">
        <v>36.309679491907168</v>
      </c>
      <c r="BK421" s="78">
        <v>33.503029709185292</v>
      </c>
      <c r="BL421" s="78">
        <v>30.935718501065573</v>
      </c>
      <c r="BM421" s="78">
        <v>28.581753559901426</v>
      </c>
      <c r="BN421" s="78">
        <v>26.418597390316855</v>
      </c>
      <c r="BO421" s="78">
        <v>24.426647940469639</v>
      </c>
      <c r="BP421" s="78">
        <v>22.588802277673469</v>
      </c>
      <c r="BQ421" s="78">
        <v>20.89008964479682</v>
      </c>
      <c r="BR421" s="78">
        <v>19.31736251189777</v>
      </c>
      <c r="BS421" s="78">
        <v>17.859036133389303</v>
      </c>
      <c r="BT421" s="78">
        <v>16.504868698987082</v>
      </c>
      <c r="BU421" s="78">
        <v>15.245775480251925</v>
      </c>
    </row>
    <row r="422" spans="1:74" s="143" customFormat="1" ht="19.2" customHeight="1" x14ac:dyDescent="0.35">
      <c r="A422" s="111" t="s">
        <v>60</v>
      </c>
      <c r="B422" s="572" t="str">
        <f t="shared" si="226"/>
        <v>2.F Product uses as substitutes for ODSkt CO2-eq WAM</v>
      </c>
      <c r="C422" s="901" t="s">
        <v>48</v>
      </c>
      <c r="D422" s="18" t="s">
        <v>33</v>
      </c>
      <c r="E422" s="20" t="s">
        <v>142</v>
      </c>
      <c r="F422" s="18" t="str">
        <f>$F$22</f>
        <v>Ekki er til framreikningar fyrir þennan flokk í sviðsmynd með viðbótaraðgerðum, þ.a.l. eru er þetta sömu tölur og í sviðsmynd með núgildandi aðgerðum.</v>
      </c>
      <c r="G422" s="19" t="str">
        <f t="shared" si="224"/>
        <v>Þús. tonn CO₂-íg. | kt CO₂e</v>
      </c>
      <c r="H422" s="789"/>
      <c r="I422" s="789"/>
      <c r="J422" s="789"/>
      <c r="K422" s="789"/>
      <c r="L422" s="789"/>
      <c r="M422" s="789"/>
      <c r="N422" s="789"/>
      <c r="O422" s="789"/>
      <c r="P422" s="789"/>
      <c r="Q422" s="789"/>
      <c r="R422" s="789"/>
      <c r="S422" s="789"/>
      <c r="T422" s="789"/>
      <c r="U422" s="789"/>
      <c r="V422" s="789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528">
        <f t="shared" si="225"/>
        <v>124.61138001256812</v>
      </c>
      <c r="AP422" s="564">
        <v>107.06707464612369</v>
      </c>
      <c r="AQ422" s="564">
        <v>105.42755037857987</v>
      </c>
      <c r="AR422" s="564">
        <v>83.5770944670723</v>
      </c>
      <c r="AS422" s="564">
        <v>89.218898947233555</v>
      </c>
      <c r="AT422" s="564">
        <v>43.26911376597527</v>
      </c>
      <c r="AU422" s="564">
        <v>28.594353825828239</v>
      </c>
      <c r="AV422" s="564">
        <v>35.17224402572942</v>
      </c>
      <c r="AW422" s="564">
        <v>17.303589844401653</v>
      </c>
      <c r="AX422" s="564">
        <v>18.171670843069943</v>
      </c>
      <c r="AY422" s="564">
        <v>24.941369829078202</v>
      </c>
      <c r="AZ422" s="564">
        <v>14.551661015882974</v>
      </c>
      <c r="BA422" s="564">
        <v>9.3044311475083443</v>
      </c>
      <c r="BB422" s="564">
        <v>10.158437877268467</v>
      </c>
      <c r="BC422" s="564">
        <v>10.564321379010071</v>
      </c>
      <c r="BD422" s="564">
        <v>10.607255083028505</v>
      </c>
      <c r="BE422" s="564">
        <v>10.981816836351726</v>
      </c>
      <c r="BF422" s="564">
        <v>11.265099377180576</v>
      </c>
      <c r="BG422" s="564">
        <v>11.86336032823008</v>
      </c>
      <c r="BH422" s="564">
        <v>11.916511219523729</v>
      </c>
      <c r="BI422" s="564">
        <v>11.962843485434734</v>
      </c>
      <c r="BJ422" s="564">
        <v>12.030448041137852</v>
      </c>
      <c r="BK422" s="564">
        <v>12.061441720403428</v>
      </c>
      <c r="BL422" s="564">
        <v>12.20465301865025</v>
      </c>
      <c r="BM422" s="564">
        <v>12.512372665706694</v>
      </c>
      <c r="BN422" s="564">
        <v>12.223367544979656</v>
      </c>
      <c r="BO422" s="564">
        <v>12.081234069351128</v>
      </c>
      <c r="BP422" s="564">
        <v>12.071984759328824</v>
      </c>
      <c r="BQ422" s="564">
        <v>11.878231956329175</v>
      </c>
      <c r="BR422" s="564">
        <v>11.716352035472264</v>
      </c>
      <c r="BS422" s="564">
        <v>11.609963690918256</v>
      </c>
      <c r="BT422" s="564">
        <v>11.567060418759562</v>
      </c>
      <c r="BU422" s="564">
        <v>11.571058173593762</v>
      </c>
    </row>
    <row r="423" spans="1:74" s="143" customFormat="1" ht="19.2" customHeight="1" x14ac:dyDescent="0.35">
      <c r="A423" s="111" t="s">
        <v>55</v>
      </c>
      <c r="B423" s="572" t="str">
        <f t="shared" si="226"/>
        <v>1.B.2.d Geothermal Energykt CO2-eq WAM</v>
      </c>
      <c r="C423" s="901" t="s">
        <v>48</v>
      </c>
      <c r="D423" s="18" t="s">
        <v>10</v>
      </c>
      <c r="E423" s="20" t="s">
        <v>144</v>
      </c>
      <c r="F423" s="18" t="str">
        <f>$F$22</f>
        <v>Ekki er til framreikningar fyrir þennan flokk í sviðsmynd með viðbótaraðgerðum, þ.a.l. eru er þetta sömu tölur og í sviðsmynd með núgildandi aðgerðum.</v>
      </c>
      <c r="G423" s="19" t="str">
        <f t="shared" si="224"/>
        <v>Þús. tonn CO₂-íg. | kt CO₂e</v>
      </c>
      <c r="H423" s="789"/>
      <c r="I423" s="789"/>
      <c r="J423" s="789"/>
      <c r="K423" s="789"/>
      <c r="L423" s="789"/>
      <c r="M423" s="789"/>
      <c r="N423" s="789"/>
      <c r="O423" s="789"/>
      <c r="P423" s="789"/>
      <c r="Q423" s="789"/>
      <c r="R423" s="789"/>
      <c r="S423" s="789"/>
      <c r="T423" s="789"/>
      <c r="U423" s="789"/>
      <c r="V423" s="789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528">
        <f t="shared" si="225"/>
        <v>176.69460000000001</v>
      </c>
      <c r="AP423" s="564">
        <v>175.99585984493672</v>
      </c>
      <c r="AQ423" s="564">
        <v>146.39585984493672</v>
      </c>
      <c r="AR423" s="564">
        <v>146.39585984493672</v>
      </c>
      <c r="AS423" s="564">
        <v>146.39585984493672</v>
      </c>
      <c r="AT423" s="564">
        <v>146.39585984493672</v>
      </c>
      <c r="AU423" s="564">
        <v>146.39585984493672</v>
      </c>
      <c r="AV423" s="564">
        <v>134.84585984493668</v>
      </c>
      <c r="AW423" s="564">
        <v>134.84585984493668</v>
      </c>
      <c r="AX423" s="564">
        <v>134.84585984493668</v>
      </c>
      <c r="AY423" s="564">
        <v>134.84585984493668</v>
      </c>
      <c r="AZ423" s="564">
        <v>134.84585984493668</v>
      </c>
      <c r="BA423" s="564">
        <v>134.84585984493668</v>
      </c>
      <c r="BB423" s="564">
        <v>134.84585984493668</v>
      </c>
      <c r="BC423" s="564">
        <v>134.84585984493668</v>
      </c>
      <c r="BD423" s="564">
        <v>134.84585984493668</v>
      </c>
      <c r="BE423" s="564">
        <v>134.84585984493668</v>
      </c>
      <c r="BF423" s="564">
        <v>134.84585984493668</v>
      </c>
      <c r="BG423" s="564">
        <v>134.84585984493668</v>
      </c>
      <c r="BH423" s="564">
        <v>134.84585984493668</v>
      </c>
      <c r="BI423" s="564">
        <v>134.84585984493668</v>
      </c>
      <c r="BJ423" s="564">
        <v>134.84585984493668</v>
      </c>
      <c r="BK423" s="564">
        <v>134.84585984493668</v>
      </c>
      <c r="BL423" s="564">
        <v>134.84585984493668</v>
      </c>
      <c r="BM423" s="564">
        <v>134.84585984493668</v>
      </c>
      <c r="BN423" s="564">
        <v>134.84585984493668</v>
      </c>
      <c r="BO423" s="564">
        <v>134.84585984493668</v>
      </c>
      <c r="BP423" s="564">
        <v>134.84585984493668</v>
      </c>
      <c r="BQ423" s="564">
        <v>134.84585984493668</v>
      </c>
      <c r="BR423" s="564">
        <v>134.84585984493668</v>
      </c>
      <c r="BS423" s="564">
        <v>134.84585984493668</v>
      </c>
      <c r="BT423" s="564">
        <v>134.84585984493668</v>
      </c>
      <c r="BU423" s="564">
        <v>134.84585984493668</v>
      </c>
    </row>
    <row r="424" spans="1:74" s="143" customFormat="1" ht="19.2" customHeight="1" x14ac:dyDescent="0.35">
      <c r="A424" s="111" t="s">
        <v>95</v>
      </c>
      <c r="B424" s="572" t="str">
        <f t="shared" si="226"/>
        <v>Mobile Machinery WAM</v>
      </c>
      <c r="C424" s="901" t="s">
        <v>48</v>
      </c>
      <c r="D424" s="18" t="s">
        <v>9</v>
      </c>
      <c r="E424" s="20" t="s">
        <v>145</v>
      </c>
      <c r="F424" s="18" t="str">
        <f>$F$22</f>
        <v>Ekki er til framreikningar fyrir þennan flokk í sviðsmynd með viðbótaraðgerðum, þ.a.l. eru er þetta sömu tölur og í sviðsmynd með núgildandi aðgerðum.</v>
      </c>
      <c r="G424" s="19" t="str">
        <f t="shared" si="224"/>
        <v>Þús. tonn CO₂-íg. | kt CO₂e</v>
      </c>
      <c r="H424" s="789"/>
      <c r="I424" s="789"/>
      <c r="J424" s="789"/>
      <c r="K424" s="789"/>
      <c r="L424" s="789"/>
      <c r="M424" s="789"/>
      <c r="N424" s="789"/>
      <c r="O424" s="789"/>
      <c r="P424" s="789"/>
      <c r="Q424" s="789"/>
      <c r="R424" s="789"/>
      <c r="S424" s="789"/>
      <c r="T424" s="789"/>
      <c r="U424" s="789"/>
      <c r="V424" s="789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528">
        <f t="shared" si="225"/>
        <v>74.887888616357046</v>
      </c>
      <c r="AP424" s="570">
        <f t="shared" ref="AP424" si="227">SUM(AP425:AP427)</f>
        <v>107.00654808772008</v>
      </c>
      <c r="AQ424" s="570">
        <f t="shared" ref="AQ424:BU424" si="228">SUM(AQ425:AQ427)</f>
        <v>106.86038854512546</v>
      </c>
      <c r="AR424" s="570">
        <f t="shared" si="228"/>
        <v>106.08990221712526</v>
      </c>
      <c r="AS424" s="570">
        <f t="shared" si="228"/>
        <v>105.39871287105505</v>
      </c>
      <c r="AT424" s="570">
        <f t="shared" si="228"/>
        <v>104.70100281882668</v>
      </c>
      <c r="AU424" s="570">
        <f t="shared" si="228"/>
        <v>103.97378608964392</v>
      </c>
      <c r="AV424" s="570">
        <f t="shared" si="228"/>
        <v>103.13232570456778</v>
      </c>
      <c r="AW424" s="570">
        <f t="shared" si="228"/>
        <v>104.77992906059562</v>
      </c>
      <c r="AX424" s="570">
        <f t="shared" si="228"/>
        <v>106.34365090617473</v>
      </c>
      <c r="AY424" s="570">
        <f t="shared" si="228"/>
        <v>107.75865321601036</v>
      </c>
      <c r="AZ424" s="570">
        <f t="shared" si="228"/>
        <v>109.00709518115944</v>
      </c>
      <c r="BA424" s="570">
        <f t="shared" si="228"/>
        <v>110.08421102733911</v>
      </c>
      <c r="BB424" s="570">
        <f t="shared" si="228"/>
        <v>111.06848714545723</v>
      </c>
      <c r="BC424" s="570">
        <f t="shared" si="228"/>
        <v>111.82262715681131</v>
      </c>
      <c r="BD424" s="570">
        <f t="shared" si="228"/>
        <v>112.29806742747414</v>
      </c>
      <c r="BE424" s="570">
        <f t="shared" si="228"/>
        <v>112.43710285661436</v>
      </c>
      <c r="BF424" s="570">
        <f t="shared" si="228"/>
        <v>112.18479177387297</v>
      </c>
      <c r="BG424" s="570">
        <f t="shared" si="228"/>
        <v>111.48747947189739</v>
      </c>
      <c r="BH424" s="570">
        <f t="shared" si="228"/>
        <v>110.26697654359954</v>
      </c>
      <c r="BI424" s="570">
        <f t="shared" si="228"/>
        <v>108.46204627405513</v>
      </c>
      <c r="BJ424" s="570">
        <f t="shared" si="228"/>
        <v>106.02131218610471</v>
      </c>
      <c r="BK424" s="570">
        <f t="shared" si="228"/>
        <v>102.91871898335862</v>
      </c>
      <c r="BL424" s="570">
        <f t="shared" si="228"/>
        <v>99.145034955803027</v>
      </c>
      <c r="BM424" s="570">
        <f t="shared" si="228"/>
        <v>94.724291145819137</v>
      </c>
      <c r="BN424" s="570">
        <f t="shared" si="228"/>
        <v>89.714574609457074</v>
      </c>
      <c r="BO424" s="570">
        <f t="shared" si="228"/>
        <v>84.207928039596283</v>
      </c>
      <c r="BP424" s="570">
        <f t="shared" si="228"/>
        <v>78.334451679461793</v>
      </c>
      <c r="BQ424" s="570">
        <f t="shared" si="228"/>
        <v>75.820545410016564</v>
      </c>
      <c r="BR424" s="570">
        <f t="shared" si="228"/>
        <v>69.521707881526766</v>
      </c>
      <c r="BS424" s="570">
        <f t="shared" si="228"/>
        <v>63.283216267966239</v>
      </c>
      <c r="BT424" s="570">
        <f t="shared" si="228"/>
        <v>57.254625006537196</v>
      </c>
      <c r="BU424" s="570">
        <f t="shared" si="228"/>
        <v>51.556053622994071</v>
      </c>
    </row>
    <row r="425" spans="1:74" s="171" customFormat="1" ht="19.2" customHeight="1" x14ac:dyDescent="0.25">
      <c r="A425" s="111" t="s">
        <v>54</v>
      </c>
      <c r="B425" s="572" t="str">
        <f t="shared" si="226"/>
        <v>1.A.2.g.vii Off road vehicles and other machinerykt CO2-eq WAM</v>
      </c>
      <c r="C425" s="901" t="s">
        <v>48</v>
      </c>
      <c r="D425" s="58" t="s">
        <v>119</v>
      </c>
      <c r="E425" s="61" t="str">
        <f>$E$75</f>
        <v xml:space="preserve">   In Constructions</v>
      </c>
      <c r="F425" s="18" t="str">
        <f>$F$22</f>
        <v>Ekki er til framreikningar fyrir þennan flokk í sviðsmynd með viðbótaraðgerðum, þ.a.l. eru er þetta sömu tölur og í sviðsmynd með núgildandi aðgerðum.</v>
      </c>
      <c r="G425" s="60" t="str">
        <f t="shared" si="224"/>
        <v>Þús. tonn CO₂-íg. | kt CO₂e</v>
      </c>
      <c r="H425" s="790"/>
      <c r="I425" s="790"/>
      <c r="J425" s="790"/>
      <c r="K425" s="790"/>
      <c r="L425" s="790"/>
      <c r="M425" s="790"/>
      <c r="N425" s="790"/>
      <c r="O425" s="790"/>
      <c r="P425" s="790"/>
      <c r="Q425" s="790"/>
      <c r="R425" s="790"/>
      <c r="S425" s="790"/>
      <c r="T425" s="790"/>
      <c r="U425" s="790"/>
      <c r="V425" s="790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528">
        <f t="shared" si="225"/>
        <v>52.869222558500233</v>
      </c>
      <c r="AP425" s="562">
        <v>64.855406310893954</v>
      </c>
      <c r="AQ425" s="562">
        <v>66.541248613238139</v>
      </c>
      <c r="AR425" s="562">
        <v>67.544634657491741</v>
      </c>
      <c r="AS425" s="562">
        <v>68.743186057501092</v>
      </c>
      <c r="AT425" s="562">
        <v>70.056325126401632</v>
      </c>
      <c r="AU425" s="562">
        <v>71.462538055634624</v>
      </c>
      <c r="AV425" s="562">
        <v>72.879126010237343</v>
      </c>
      <c r="AW425" s="562">
        <v>74.173265720715008</v>
      </c>
      <c r="AX425" s="562">
        <v>75.410542997573174</v>
      </c>
      <c r="AY425" s="562">
        <v>76.533549216664696</v>
      </c>
      <c r="AZ425" s="562">
        <v>77.533014292479407</v>
      </c>
      <c r="BA425" s="562">
        <v>78.412687915419923</v>
      </c>
      <c r="BB425" s="562">
        <v>79.261277393488768</v>
      </c>
      <c r="BC425" s="562">
        <v>79.954582612379724</v>
      </c>
      <c r="BD425" s="562">
        <v>80.457380728473993</v>
      </c>
      <c r="BE425" s="562">
        <v>80.725466365194976</v>
      </c>
      <c r="BF425" s="562">
        <v>80.719662506923115</v>
      </c>
      <c r="BG425" s="562">
        <v>80.388556376099842</v>
      </c>
      <c r="BH425" s="562">
        <v>79.68325334213381</v>
      </c>
      <c r="BI425" s="562">
        <v>78.557511951095435</v>
      </c>
      <c r="BJ425" s="562">
        <v>76.96939991269079</v>
      </c>
      <c r="BK425" s="562">
        <v>74.897270708594803</v>
      </c>
      <c r="BL425" s="562">
        <v>72.328834229419456</v>
      </c>
      <c r="BM425" s="562">
        <v>69.277091614609944</v>
      </c>
      <c r="BN425" s="562">
        <v>65.780819547285617</v>
      </c>
      <c r="BO425" s="562">
        <v>61.903185042197251</v>
      </c>
      <c r="BP425" s="562">
        <v>57.736915908785221</v>
      </c>
      <c r="BQ425" s="562">
        <v>53.385870543640365</v>
      </c>
      <c r="BR425" s="562">
        <v>48.96458295448268</v>
      </c>
      <c r="BS425" s="562">
        <v>44.584992596688757</v>
      </c>
      <c r="BT425" s="562">
        <v>40.352631905612711</v>
      </c>
      <c r="BU425" s="562">
        <v>36.35128552878799</v>
      </c>
      <c r="BV425" s="143"/>
    </row>
    <row r="426" spans="1:74" s="171" customFormat="1" ht="19.2" customHeight="1" x14ac:dyDescent="0.25">
      <c r="A426" s="111" t="s">
        <v>87</v>
      </c>
      <c r="B426" s="572" t="str">
        <f t="shared" si="226"/>
        <v>1.A.4.c.ii Agriculture/Forestry/Fishing - Off-road vehicles and other machinerykt CO2-eq WAM</v>
      </c>
      <c r="C426" s="901" t="s">
        <v>48</v>
      </c>
      <c r="D426" s="58" t="s">
        <v>120</v>
      </c>
      <c r="E426" s="61" t="str">
        <f>$E$76</f>
        <v xml:space="preserve">   In Agriculture</v>
      </c>
      <c r="F426" s="18" t="str">
        <f>$F$22</f>
        <v>Ekki er til framreikningar fyrir þennan flokk í sviðsmynd með viðbótaraðgerðum, þ.a.l. eru er þetta sömu tölur og í sviðsmynd með núgildandi aðgerðum.</v>
      </c>
      <c r="G426" s="60" t="str">
        <f t="shared" si="224"/>
        <v>Þús. tonn CO₂-íg. | kt CO₂e</v>
      </c>
      <c r="H426" s="790"/>
      <c r="I426" s="790"/>
      <c r="J426" s="790"/>
      <c r="K426" s="790"/>
      <c r="L426" s="790"/>
      <c r="M426" s="790"/>
      <c r="N426" s="790"/>
      <c r="O426" s="790"/>
      <c r="P426" s="790"/>
      <c r="Q426" s="790"/>
      <c r="R426" s="790"/>
      <c r="S426" s="790"/>
      <c r="T426" s="790"/>
      <c r="U426" s="790"/>
      <c r="V426" s="790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528">
        <f t="shared" si="225"/>
        <v>21.942146035012623</v>
      </c>
      <c r="AP426" s="562">
        <v>42.151141776826123</v>
      </c>
      <c r="AQ426" s="562">
        <v>40.319139931887314</v>
      </c>
      <c r="AR426" s="562">
        <v>38.545267559633523</v>
      </c>
      <c r="AS426" s="562">
        <v>36.655526813553962</v>
      </c>
      <c r="AT426" s="562">
        <v>34.644677692425056</v>
      </c>
      <c r="AU426" s="562">
        <v>32.511248034009299</v>
      </c>
      <c r="AV426" s="562">
        <v>30.25319969433043</v>
      </c>
      <c r="AW426" s="562">
        <v>30.606663339880612</v>
      </c>
      <c r="AX426" s="562">
        <v>30.933107908601549</v>
      </c>
      <c r="AY426" s="562">
        <v>31.225103999345659</v>
      </c>
      <c r="AZ426" s="562">
        <v>31.474080888680032</v>
      </c>
      <c r="BA426" s="562">
        <v>31.671523111919182</v>
      </c>
      <c r="BB426" s="562">
        <v>31.807209751968454</v>
      </c>
      <c r="BC426" s="562">
        <v>31.868044544431584</v>
      </c>
      <c r="BD426" s="562">
        <v>31.840686699000152</v>
      </c>
      <c r="BE426" s="562">
        <v>31.711636491419384</v>
      </c>
      <c r="BF426" s="562">
        <v>31.465129266949862</v>
      </c>
      <c r="BG426" s="562">
        <v>31.098923095797542</v>
      </c>
      <c r="BH426" s="562">
        <v>30.583723201465727</v>
      </c>
      <c r="BI426" s="562">
        <v>29.904534322959698</v>
      </c>
      <c r="BJ426" s="562">
        <v>29.051912273413919</v>
      </c>
      <c r="BK426" s="562">
        <v>28.021448274763816</v>
      </c>
      <c r="BL426" s="562">
        <v>26.816200726383563</v>
      </c>
      <c r="BM426" s="562">
        <v>25.447199531209197</v>
      </c>
      <c r="BN426" s="562">
        <v>23.933755062171453</v>
      </c>
      <c r="BO426" s="562">
        <v>22.304742997399025</v>
      </c>
      <c r="BP426" s="562">
        <v>20.597535770676568</v>
      </c>
      <c r="BQ426" s="562">
        <v>22.434674866376206</v>
      </c>
      <c r="BR426" s="562">
        <v>20.557124927044089</v>
      </c>
      <c r="BS426" s="562">
        <v>18.698223671277486</v>
      </c>
      <c r="BT426" s="562">
        <v>16.901993100924482</v>
      </c>
      <c r="BU426" s="562">
        <v>15.204768094206084</v>
      </c>
      <c r="BV426" s="143"/>
    </row>
    <row r="427" spans="1:74" s="654" customFormat="1" ht="19.2" customHeight="1" x14ac:dyDescent="0.45">
      <c r="A427" s="111" t="s">
        <v>86</v>
      </c>
      <c r="B427" s="572" t="str">
        <f t="shared" si="226"/>
        <v>1.A.3.e.ii Other (please specify) kt CO2-eq WAM</v>
      </c>
      <c r="C427" s="901" t="s">
        <v>48</v>
      </c>
      <c r="D427" s="58" t="s">
        <v>121</v>
      </c>
      <c r="E427" s="61" t="str">
        <f>$E$77</f>
        <v xml:space="preserve">   Elsewhere</v>
      </c>
      <c r="F427" s="58"/>
      <c r="G427" s="60" t="str">
        <f t="shared" si="224"/>
        <v>Þús. tonn CO₂-íg. | kt CO₂e</v>
      </c>
      <c r="H427" s="790"/>
      <c r="I427" s="790"/>
      <c r="J427" s="790"/>
      <c r="K427" s="790"/>
      <c r="L427" s="790"/>
      <c r="M427" s="790"/>
      <c r="N427" s="790"/>
      <c r="O427" s="790"/>
      <c r="P427" s="790"/>
      <c r="Q427" s="790"/>
      <c r="R427" s="790"/>
      <c r="S427" s="790"/>
      <c r="T427" s="790"/>
      <c r="U427" s="790"/>
      <c r="V427" s="790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528">
        <f t="shared" si="225"/>
        <v>7.6520022844189489E-2</v>
      </c>
      <c r="AP427" s="194">
        <v>0</v>
      </c>
      <c r="AQ427" s="194">
        <v>0</v>
      </c>
      <c r="AR427" s="194">
        <v>0</v>
      </c>
      <c r="AS427" s="194">
        <v>0</v>
      </c>
      <c r="AT427" s="194">
        <v>0</v>
      </c>
      <c r="AU427" s="194">
        <v>0</v>
      </c>
      <c r="AV427" s="194">
        <v>0</v>
      </c>
      <c r="AW427" s="194">
        <v>0</v>
      </c>
      <c r="AX427" s="194">
        <v>0</v>
      </c>
      <c r="AY427" s="194">
        <v>0</v>
      </c>
      <c r="AZ427" s="194">
        <v>0</v>
      </c>
      <c r="BA427" s="194">
        <v>0</v>
      </c>
      <c r="BB427" s="194">
        <v>0</v>
      </c>
      <c r="BC427" s="194">
        <v>0</v>
      </c>
      <c r="BD427" s="194">
        <v>0</v>
      </c>
      <c r="BE427" s="194">
        <v>0</v>
      </c>
      <c r="BF427" s="194">
        <v>0</v>
      </c>
      <c r="BG427" s="194">
        <v>0</v>
      </c>
      <c r="BH427" s="194">
        <v>0</v>
      </c>
      <c r="BI427" s="194">
        <v>0</v>
      </c>
      <c r="BJ427" s="194">
        <v>0</v>
      </c>
      <c r="BK427" s="194">
        <v>0</v>
      </c>
      <c r="BL427" s="194">
        <v>0</v>
      </c>
      <c r="BM427" s="194">
        <v>0</v>
      </c>
      <c r="BN427" s="194">
        <v>0</v>
      </c>
      <c r="BO427" s="194">
        <v>0</v>
      </c>
      <c r="BP427" s="194">
        <v>0</v>
      </c>
      <c r="BQ427" s="194">
        <v>0</v>
      </c>
      <c r="BR427" s="194">
        <v>0</v>
      </c>
      <c r="BS427" s="194">
        <v>0</v>
      </c>
      <c r="BT427" s="194">
        <v>0</v>
      </c>
      <c r="BU427" s="194">
        <v>0</v>
      </c>
      <c r="BV427" s="143"/>
    </row>
    <row r="428" spans="1:74" s="132" customFormat="1" ht="15" customHeight="1" x14ac:dyDescent="0.35">
      <c r="A428" s="111" t="s">
        <v>96</v>
      </c>
      <c r="B428" s="572" t="str">
        <f t="shared" si="226"/>
        <v>ESD Other WAM</v>
      </c>
      <c r="C428" s="901" t="s">
        <v>48</v>
      </c>
      <c r="D428" s="18" t="s">
        <v>24</v>
      </c>
      <c r="E428" s="20" t="s">
        <v>196</v>
      </c>
      <c r="F428" s="24"/>
      <c r="G428" s="19" t="str">
        <f t="shared" si="224"/>
        <v>Þús. tonn CO₂-íg. | kt CO₂e</v>
      </c>
      <c r="H428" s="860"/>
      <c r="I428" s="860"/>
      <c r="J428" s="860"/>
      <c r="K428" s="860"/>
      <c r="L428" s="860"/>
      <c r="M428" s="860"/>
      <c r="N428" s="860"/>
      <c r="O428" s="860"/>
      <c r="P428" s="860"/>
      <c r="Q428" s="860"/>
      <c r="R428" s="860"/>
      <c r="S428" s="860"/>
      <c r="T428" s="860"/>
      <c r="U428" s="860"/>
      <c r="V428" s="860"/>
      <c r="W428" s="860"/>
      <c r="X428" s="861"/>
      <c r="Y428" s="861"/>
      <c r="Z428" s="861"/>
      <c r="AA428" s="861"/>
      <c r="AB428" s="861"/>
      <c r="AC428" s="861"/>
      <c r="AD428" s="861"/>
      <c r="AE428" s="861"/>
      <c r="AF428" s="861"/>
      <c r="AG428" s="861"/>
      <c r="AH428" s="861"/>
      <c r="AI428" s="861"/>
      <c r="AJ428" s="861"/>
      <c r="AK428" s="861"/>
      <c r="AL428" s="861"/>
      <c r="AM428" s="861"/>
      <c r="AN428" s="861"/>
      <c r="AO428" s="861">
        <f t="shared" si="225"/>
        <v>134.7220972258574</v>
      </c>
      <c r="AP428" s="18">
        <f t="shared" ref="AP428" si="229">AP429-SUM(AP418,AP419:AP424)</f>
        <v>156.88108034777315</v>
      </c>
      <c r="AQ428" s="18">
        <f t="shared" ref="AQ428:BT428" si="230">AQ429-SUM(AQ418,AQ419:AQ424)</f>
        <v>150.77281232602627</v>
      </c>
      <c r="AR428" s="18">
        <f t="shared" si="230"/>
        <v>145.17016314236616</v>
      </c>
      <c r="AS428" s="18">
        <f t="shared" si="230"/>
        <v>140.17494390567026</v>
      </c>
      <c r="AT428" s="18">
        <f t="shared" si="230"/>
        <v>133.4957914489064</v>
      </c>
      <c r="AU428" s="18">
        <f t="shared" si="230"/>
        <v>129.15535261715377</v>
      </c>
      <c r="AV428" s="18">
        <f t="shared" si="230"/>
        <v>130.74106983338743</v>
      </c>
      <c r="AW428" s="18">
        <f t="shared" si="230"/>
        <v>129.53280946476889</v>
      </c>
      <c r="AX428" s="18">
        <f t="shared" si="230"/>
        <v>123.86028435937396</v>
      </c>
      <c r="AY428" s="18">
        <f t="shared" si="230"/>
        <v>122.16237300129455</v>
      </c>
      <c r="AZ428" s="18">
        <f t="shared" si="230"/>
        <v>120.45546994192296</v>
      </c>
      <c r="BA428" s="18">
        <f t="shared" si="230"/>
        <v>114.6389506535977</v>
      </c>
      <c r="BB428" s="18">
        <f t="shared" si="230"/>
        <v>112.80419459781024</v>
      </c>
      <c r="BC428" s="18">
        <f t="shared" si="230"/>
        <v>110.92687599333499</v>
      </c>
      <c r="BD428" s="18">
        <f t="shared" si="230"/>
        <v>109.01882311753729</v>
      </c>
      <c r="BE428" s="18">
        <f t="shared" si="230"/>
        <v>107.10583529952305</v>
      </c>
      <c r="BF428" s="18">
        <f t="shared" si="230"/>
        <v>105.14418979103584</v>
      </c>
      <c r="BG428" s="18">
        <f t="shared" si="230"/>
        <v>103.34976674663244</v>
      </c>
      <c r="BH428" s="18">
        <f t="shared" si="230"/>
        <v>101.55871116093363</v>
      </c>
      <c r="BI428" s="18">
        <f t="shared" si="230"/>
        <v>99.774990346420509</v>
      </c>
      <c r="BJ428" s="18">
        <f t="shared" si="230"/>
        <v>98.012262293274489</v>
      </c>
      <c r="BK428" s="18">
        <f t="shared" si="230"/>
        <v>96.241060914524496</v>
      </c>
      <c r="BL428" s="18">
        <f t="shared" si="230"/>
        <v>94.524732456349966</v>
      </c>
      <c r="BM428" s="18">
        <f t="shared" si="230"/>
        <v>92.841947259682229</v>
      </c>
      <c r="BN428" s="18">
        <f t="shared" si="230"/>
        <v>91.18981509135574</v>
      </c>
      <c r="BO428" s="18">
        <f t="shared" si="230"/>
        <v>89.556374157840082</v>
      </c>
      <c r="BP428" s="18">
        <f t="shared" si="230"/>
        <v>87.827698370470443</v>
      </c>
      <c r="BQ428" s="18">
        <f t="shared" si="230"/>
        <v>86.287457649489852</v>
      </c>
      <c r="BR428" s="18">
        <f t="shared" si="230"/>
        <v>84.75769412220734</v>
      </c>
      <c r="BS428" s="18">
        <f t="shared" si="230"/>
        <v>83.247451941883355</v>
      </c>
      <c r="BT428" s="18">
        <f t="shared" si="230"/>
        <v>81.750943629955373</v>
      </c>
      <c r="BU428" s="18">
        <f>BU429-SUM(BU418,BU419:BU424)</f>
        <v>80.262026777389792</v>
      </c>
      <c r="BV428" s="143"/>
    </row>
    <row r="429" spans="1:74" s="132" customFormat="1" ht="15" customHeight="1" x14ac:dyDescent="0.4">
      <c r="A429" s="111" t="s">
        <v>440</v>
      </c>
      <c r="B429" s="111" t="s">
        <v>440</v>
      </c>
      <c r="C429" s="901" t="s">
        <v>48</v>
      </c>
      <c r="D429" s="862" t="s">
        <v>140</v>
      </c>
      <c r="E429" s="24"/>
      <c r="F429" s="24"/>
      <c r="G429" s="19" t="str">
        <f t="shared" si="224"/>
        <v>Þús. tonn CO₂-íg. | kt CO₂e</v>
      </c>
      <c r="H429" s="861"/>
      <c r="I429" s="861"/>
      <c r="J429" s="861"/>
      <c r="K429" s="861"/>
      <c r="L429" s="861"/>
      <c r="M429" s="861"/>
      <c r="N429" s="861"/>
      <c r="O429" s="861"/>
      <c r="P429" s="861"/>
      <c r="Q429" s="861"/>
      <c r="R429" s="861"/>
      <c r="S429" s="861"/>
      <c r="T429" s="861"/>
      <c r="U429" s="861"/>
      <c r="V429" s="861"/>
      <c r="W429" s="861"/>
      <c r="X429" s="861"/>
      <c r="Y429" s="861"/>
      <c r="Z429" s="861"/>
      <c r="AA429" s="861"/>
      <c r="AB429" s="861"/>
      <c r="AC429" s="861"/>
      <c r="AD429" s="861"/>
      <c r="AE429" s="861"/>
      <c r="AF429" s="861"/>
      <c r="AG429" s="861"/>
      <c r="AH429" s="861"/>
      <c r="AI429" s="861"/>
      <c r="AJ429" s="861"/>
      <c r="AK429" s="861"/>
      <c r="AL429" s="861"/>
      <c r="AM429" s="861"/>
      <c r="AN429" s="861"/>
      <c r="AO429" s="861">
        <f t="shared" si="225"/>
        <v>2811.1771035500651</v>
      </c>
      <c r="AP429" s="24">
        <v>2797.8830738271581</v>
      </c>
      <c r="AQ429" s="24">
        <v>2742.2365058877986</v>
      </c>
      <c r="AR429" s="24">
        <v>2667.505426285737</v>
      </c>
      <c r="AS429" s="24">
        <v>2622.1507536137651</v>
      </c>
      <c r="AT429" s="24">
        <v>2454.5914186305426</v>
      </c>
      <c r="AU429" s="24">
        <v>2353.4763728465996</v>
      </c>
      <c r="AV429" s="24">
        <v>2265.4828895915734</v>
      </c>
      <c r="AW429" s="24">
        <v>2180.738476730819</v>
      </c>
      <c r="AX429" s="24">
        <v>2122.459787027024</v>
      </c>
      <c r="AY429" s="24">
        <v>2073.1471433439892</v>
      </c>
      <c r="AZ429" s="24">
        <v>2005.4280293956976</v>
      </c>
      <c r="BA429" s="24">
        <v>1930.1594336583391</v>
      </c>
      <c r="BB429" s="24">
        <v>1864.8303483651321</v>
      </c>
      <c r="BC429" s="24">
        <v>1793.7339669791652</v>
      </c>
      <c r="BD429" s="24">
        <v>1721.8215063225152</v>
      </c>
      <c r="BE429" s="24">
        <v>1650.953859589207</v>
      </c>
      <c r="BF429" s="24">
        <v>1580.3795920620678</v>
      </c>
      <c r="BG429" s="24">
        <v>1512.6614529831941</v>
      </c>
      <c r="BH429" s="24">
        <v>1445.8658948361403</v>
      </c>
      <c r="BI429" s="24">
        <v>1380.7702912723164</v>
      </c>
      <c r="BJ429" s="24">
        <v>1323.6924456925951</v>
      </c>
      <c r="BK429" s="24">
        <v>1275.6612797966293</v>
      </c>
      <c r="BL429" s="24">
        <v>1231.509946378025</v>
      </c>
      <c r="BM429" s="24">
        <v>1190.1411750068091</v>
      </c>
      <c r="BN429" s="24">
        <v>1157.2292090361623</v>
      </c>
      <c r="BO429" s="24">
        <v>1125.7762413100843</v>
      </c>
      <c r="BP429" s="24">
        <v>1093.7106060948192</v>
      </c>
      <c r="BQ429" s="24">
        <v>1066.2068967407763</v>
      </c>
      <c r="BR429" s="24">
        <v>1036.6766683797005</v>
      </c>
      <c r="BS429" s="24">
        <v>1008.2123139131986</v>
      </c>
      <c r="BT429" s="24">
        <v>981.30617715910284</v>
      </c>
      <c r="BU429" s="24">
        <v>956.22653250249709</v>
      </c>
      <c r="BV429" s="143"/>
    </row>
    <row r="430" spans="1:74" s="859" customFormat="1" ht="15" hidden="1" customHeight="1" x14ac:dyDescent="0.35">
      <c r="A430" s="704" t="s">
        <v>439</v>
      </c>
      <c r="B430" s="857"/>
      <c r="C430" s="901"/>
      <c r="E430" s="523"/>
      <c r="F430" s="523"/>
      <c r="G430" s="701"/>
      <c r="H430" s="524"/>
      <c r="I430" s="524"/>
      <c r="J430" s="524"/>
      <c r="K430" s="524"/>
      <c r="L430" s="524"/>
      <c r="M430" s="524"/>
      <c r="N430" s="524"/>
      <c r="O430" s="524"/>
      <c r="P430" s="524"/>
      <c r="Q430" s="524"/>
      <c r="R430" s="524"/>
      <c r="S430" s="524"/>
      <c r="T430" s="524"/>
      <c r="U430" s="524"/>
      <c r="V430" s="524"/>
      <c r="W430" s="524"/>
      <c r="X430" s="524"/>
      <c r="Y430" s="524"/>
      <c r="Z430" s="524"/>
      <c r="AA430" s="524"/>
      <c r="AB430" s="524"/>
      <c r="AC430" s="524"/>
      <c r="AD430" s="524"/>
      <c r="AE430" s="524"/>
      <c r="AF430" s="524"/>
      <c r="AG430" s="524"/>
      <c r="AH430" s="524"/>
      <c r="AI430" s="524"/>
      <c r="AJ430" s="524"/>
      <c r="AK430" s="524"/>
      <c r="AL430" s="524"/>
      <c r="AM430" s="524"/>
      <c r="AN430" s="524"/>
      <c r="AO430" s="524">
        <f t="shared" si="225"/>
        <v>510.91596585478248</v>
      </c>
      <c r="AP430" s="523">
        <f t="shared" ref="AP430" si="231">AP429-AP418-AP419-AP420-AP421</f>
        <v>546.9505629265534</v>
      </c>
      <c r="AQ430" s="523">
        <f t="shared" ref="AQ430" si="232">AQ429-AQ418-AQ419-AQ420-AQ421</f>
        <v>509.45661109466801</v>
      </c>
      <c r="AR430" s="523">
        <f t="shared" ref="AR430" si="233">AR429-AR418-AR419-AR420-AR421</f>
        <v>481.23301967150036</v>
      </c>
      <c r="AS430" s="523">
        <f t="shared" ref="AS430" si="234">AS429-AS418-AS419-AS420-AS421</f>
        <v>481.18841556889538</v>
      </c>
      <c r="AT430" s="523">
        <f t="shared" ref="AT430" si="235">AT429-AT418-AT419-AT420-AT421</f>
        <v>427.86176787864508</v>
      </c>
      <c r="AU430" s="523">
        <f t="shared" ref="AU430" si="236">AU429-AU418-AU419-AU420-AU421</f>
        <v>408.1193523775629</v>
      </c>
      <c r="AV430" s="523">
        <f t="shared" ref="AV430" si="237">AV429-AV418-AV419-AV420-AV421</f>
        <v>403.89149940862148</v>
      </c>
      <c r="AW430" s="523">
        <f t="shared" ref="AW430" si="238">AW429-AW418-AW419-AW420-AW421</f>
        <v>386.46218821470279</v>
      </c>
      <c r="AX430" s="523">
        <f t="shared" ref="AX430" si="239">AX429-AX418-AX419-AX420-AX421</f>
        <v>383.22146595355554</v>
      </c>
      <c r="AY430" s="523">
        <f t="shared" ref="AY430" si="240">AY429-AY418-AY419-AY420-AY421</f>
        <v>389.70825589131982</v>
      </c>
      <c r="AZ430" s="523">
        <f t="shared" ref="AZ430" si="241">AZ429-AZ418-AZ419-AZ420-AZ421</f>
        <v>378.86008598390208</v>
      </c>
      <c r="BA430" s="523">
        <f t="shared" ref="BA430" si="242">BA429-BA418-BA419-BA420-BA421</f>
        <v>368.87345267338168</v>
      </c>
      <c r="BB430" s="523">
        <f t="shared" ref="BB430" si="243">BB429-BB418-BB419-BB420-BB421</f>
        <v>368.87697946547257</v>
      </c>
      <c r="BC430" s="523">
        <f t="shared" ref="BC430" si="244">BC429-BC418-BC419-BC420-BC421</f>
        <v>368.15968437409322</v>
      </c>
      <c r="BD430" s="523">
        <f t="shared" ref="BD430" si="245">BD429-BD418-BD419-BD420-BD421</f>
        <v>366.77000547297666</v>
      </c>
      <c r="BE430" s="523">
        <f t="shared" ref="BE430" si="246">BE429-BE418-BE419-BE420-BE421</f>
        <v>365.37061483742565</v>
      </c>
      <c r="BF430" s="523">
        <f t="shared" ref="BF430" si="247">BF429-BF418-BF419-BF420-BF421</f>
        <v>363.43994078702627</v>
      </c>
      <c r="BG430" s="523">
        <f t="shared" ref="BG430" si="248">BG429-BG418-BG419-BG420-BG421</f>
        <v>361.54646639169681</v>
      </c>
      <c r="BH430" s="523">
        <f t="shared" ref="BH430" si="249">BH429-BH418-BH419-BH420-BH421</f>
        <v>358.58805876899379</v>
      </c>
      <c r="BI430" s="523">
        <f t="shared" ref="BI430" si="250">BI429-BI418-BI419-BI420-BI421</f>
        <v>355.04573995084723</v>
      </c>
      <c r="BJ430" s="523">
        <f t="shared" ref="BJ430" si="251">BJ429-BJ418-BJ419-BJ420-BJ421</f>
        <v>350.90988236545383</v>
      </c>
      <c r="BK430" s="523">
        <f t="shared" ref="BK430" si="252">BK429-BK418-BK419-BK420-BK421</f>
        <v>346.06708146322308</v>
      </c>
      <c r="BL430" s="523">
        <f t="shared" ref="BL430" si="253">BL429-BL418-BL419-BL420-BL421</f>
        <v>340.72028027573992</v>
      </c>
      <c r="BM430" s="523">
        <f t="shared" ref="BM430" si="254">BM429-BM418-BM419-BM420-BM421</f>
        <v>334.92447091614457</v>
      </c>
      <c r="BN430" s="523">
        <f t="shared" ref="BN430" si="255">BN429-BN418-BN419-BN420-BN421</f>
        <v>327.97361709072908</v>
      </c>
      <c r="BO430" s="523">
        <f t="shared" ref="BO430" si="256">BO429-BO418-BO419-BO420-BO421</f>
        <v>320.69139611172426</v>
      </c>
      <c r="BP430" s="523">
        <f t="shared" ref="BP430" si="257">BP429-BP418-BP419-BP420-BP421</f>
        <v>313.07999465419789</v>
      </c>
      <c r="BQ430" s="523">
        <f t="shared" ref="BQ430" si="258">BQ429-BQ418-BQ419-BQ420-BQ421</f>
        <v>308.83209486077249</v>
      </c>
      <c r="BR430" s="523">
        <f t="shared" ref="BR430" si="259">BR429-BR418-BR419-BR420-BR421</f>
        <v>300.84161388414299</v>
      </c>
      <c r="BS430" s="523">
        <f t="shared" ref="BS430" si="260">BS429-BS418-BS419-BS420-BS421</f>
        <v>292.98649174570448</v>
      </c>
      <c r="BT430" s="523">
        <f t="shared" ref="BT430" si="261">BT429-BT418-BT419-BT420-BT421</f>
        <v>285.41848890018883</v>
      </c>
      <c r="BU430" s="523">
        <f t="shared" ref="BU430" si="262">BU429-BU418-BU419-BU420-BU421</f>
        <v>278.2349984189143</v>
      </c>
      <c r="BV430" s="524"/>
    </row>
    <row r="431" spans="1:74" s="171" customFormat="1" ht="15" customHeight="1" x14ac:dyDescent="0.4">
      <c r="A431" s="111"/>
      <c r="B431" s="108"/>
      <c r="C431" s="901"/>
      <c r="D431" s="68"/>
      <c r="E431" s="68"/>
      <c r="F431" s="6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8"/>
      <c r="AP431" s="144"/>
      <c r="AQ431" s="144"/>
      <c r="AR431" s="144"/>
      <c r="AS431" s="144"/>
      <c r="AT431" s="144"/>
      <c r="AU431" s="144"/>
      <c r="AV431" s="144"/>
      <c r="AW431" s="144"/>
      <c r="AX431" s="144"/>
      <c r="AY431" s="144"/>
      <c r="AZ431" s="144"/>
      <c r="BA431" s="144"/>
      <c r="BB431" s="144"/>
      <c r="BC431" s="144"/>
      <c r="BD431" s="144"/>
      <c r="BE431" s="144"/>
      <c r="BF431" s="144"/>
      <c r="BG431" s="144"/>
      <c r="BH431" s="144"/>
      <c r="BI431" s="144"/>
      <c r="BJ431" s="144"/>
      <c r="BK431" s="144"/>
      <c r="BL431" s="144"/>
      <c r="BM431" s="144"/>
      <c r="BN431" s="144"/>
      <c r="BO431" s="144"/>
      <c r="BP431" s="144"/>
      <c r="BQ431" s="132"/>
      <c r="BR431" s="132"/>
      <c r="BS431" s="132"/>
      <c r="BT431" s="132"/>
      <c r="BU431" s="132"/>
    </row>
    <row r="432" spans="1:74" s="171" customFormat="1" ht="15" customHeight="1" x14ac:dyDescent="0.4">
      <c r="A432" s="111"/>
      <c r="B432" s="108"/>
      <c r="C432" s="901"/>
      <c r="D432" s="68"/>
      <c r="E432" s="68"/>
      <c r="F432" s="6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144"/>
      <c r="AQ432" s="144"/>
      <c r="AR432" s="144"/>
      <c r="AS432" s="144"/>
      <c r="AT432" s="144"/>
      <c r="AU432" s="144"/>
      <c r="AV432" s="144"/>
      <c r="AW432" s="144"/>
      <c r="AX432" s="144"/>
      <c r="AY432" s="144"/>
      <c r="AZ432" s="144"/>
      <c r="BA432" s="144"/>
      <c r="BB432" s="144"/>
      <c r="BC432" s="144"/>
      <c r="BD432" s="144"/>
      <c r="BE432" s="144"/>
      <c r="BF432" s="144"/>
      <c r="BG432" s="144"/>
      <c r="BH432" s="144"/>
      <c r="BI432" s="144"/>
      <c r="BJ432" s="144"/>
      <c r="BK432" s="144"/>
      <c r="BL432" s="144"/>
      <c r="BM432" s="144"/>
      <c r="BN432" s="144"/>
      <c r="BO432" s="144"/>
      <c r="BP432" s="144"/>
      <c r="BQ432" s="132"/>
      <c r="BR432" s="132"/>
      <c r="BS432" s="132"/>
      <c r="BT432" s="132"/>
      <c r="BU432" s="132"/>
    </row>
    <row r="433" spans="1:73" s="171" customFormat="1" ht="15" customHeight="1" x14ac:dyDescent="0.4">
      <c r="A433" s="111"/>
      <c r="B433" s="108"/>
      <c r="C433" s="901"/>
      <c r="D433" s="68"/>
      <c r="E433" s="68"/>
      <c r="F433" s="6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144"/>
      <c r="AQ433" s="144"/>
      <c r="AR433" s="144"/>
      <c r="AS433" s="144"/>
      <c r="AT433" s="144"/>
      <c r="AU433" s="144"/>
      <c r="AV433" s="144"/>
      <c r="AW433" s="144"/>
      <c r="AX433" s="144"/>
      <c r="AY433" s="144"/>
      <c r="AZ433" s="144"/>
      <c r="BA433" s="144"/>
      <c r="BB433" s="144"/>
      <c r="BC433" s="144"/>
      <c r="BD433" s="144"/>
      <c r="BE433" s="144"/>
      <c r="BF433" s="144"/>
      <c r="BG433" s="144"/>
      <c r="BH433" s="144"/>
      <c r="BI433" s="144"/>
      <c r="BJ433" s="144"/>
      <c r="BK433" s="144"/>
      <c r="BL433" s="144"/>
      <c r="BM433" s="144"/>
      <c r="BN433" s="144"/>
      <c r="BO433" s="144"/>
      <c r="BP433" s="144"/>
      <c r="BQ433" s="132"/>
      <c r="BR433" s="132"/>
      <c r="BS433" s="132"/>
      <c r="BT433" s="132"/>
      <c r="BU433" s="132"/>
    </row>
    <row r="434" spans="1:73" s="171" customFormat="1" ht="15" customHeight="1" x14ac:dyDescent="0.4">
      <c r="A434" s="111"/>
      <c r="B434" s="108"/>
      <c r="C434" s="901"/>
      <c r="D434" s="68"/>
      <c r="E434" s="68"/>
      <c r="F434" s="6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144"/>
      <c r="AQ434" s="144"/>
      <c r="AR434" s="144"/>
      <c r="AS434" s="144"/>
      <c r="AT434" s="144"/>
      <c r="AU434" s="144"/>
      <c r="AV434" s="144"/>
      <c r="AW434" s="144"/>
      <c r="AX434" s="144"/>
      <c r="AY434" s="144"/>
      <c r="AZ434" s="144"/>
      <c r="BA434" s="144"/>
      <c r="BB434" s="144"/>
      <c r="BC434" s="144"/>
      <c r="BD434" s="144"/>
      <c r="BE434" s="144"/>
      <c r="BF434" s="144"/>
      <c r="BG434" s="144"/>
      <c r="BH434" s="144"/>
      <c r="BI434" s="144"/>
      <c r="BJ434" s="144"/>
      <c r="BK434" s="144"/>
      <c r="BL434" s="144"/>
      <c r="BM434" s="144"/>
      <c r="BN434" s="144"/>
      <c r="BO434" s="144"/>
      <c r="BP434" s="144"/>
      <c r="BQ434" s="132"/>
      <c r="BR434" s="132"/>
      <c r="BS434" s="132"/>
      <c r="BT434" s="132"/>
      <c r="BU434" s="132"/>
    </row>
    <row r="435" spans="1:73" s="668" customFormat="1" ht="42.6" customHeight="1" x14ac:dyDescent="0.75">
      <c r="A435" s="666"/>
      <c r="B435" s="667" t="s">
        <v>48</v>
      </c>
      <c r="C435" s="908"/>
      <c r="D435" s="417" t="s">
        <v>278</v>
      </c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  <c r="AA435" s="173"/>
      <c r="AB435" s="173"/>
      <c r="AC435" s="173"/>
      <c r="AD435" s="173"/>
      <c r="AE435" s="173"/>
      <c r="AF435" s="173"/>
      <c r="AG435" s="173"/>
      <c r="AH435" s="173"/>
      <c r="AI435" s="173"/>
      <c r="AJ435" s="173"/>
      <c r="AK435" s="173"/>
      <c r="AL435" s="173"/>
      <c r="AM435" s="173"/>
      <c r="AN435" s="173"/>
      <c r="AO435" s="173"/>
      <c r="AP435" s="173"/>
      <c r="AQ435" s="173"/>
      <c r="AR435" s="173"/>
      <c r="AS435" s="173"/>
      <c r="AT435" s="173"/>
      <c r="AU435" s="173"/>
      <c r="AV435" s="173"/>
      <c r="AW435" s="173"/>
      <c r="AX435" s="175"/>
      <c r="AY435" s="175"/>
      <c r="AZ435" s="175"/>
      <c r="BA435" s="175"/>
      <c r="BB435" s="173"/>
      <c r="BC435" s="173"/>
      <c r="BD435" s="173"/>
      <c r="BE435" s="173"/>
      <c r="BF435" s="173"/>
      <c r="BG435" s="173"/>
      <c r="BH435" s="173"/>
      <c r="BI435" s="173"/>
      <c r="BJ435" s="173"/>
      <c r="BK435" s="173"/>
      <c r="BL435" s="173"/>
      <c r="BM435" s="173"/>
      <c r="BN435" s="173"/>
      <c r="BO435" s="173"/>
      <c r="BP435" s="173"/>
      <c r="BQ435" s="173"/>
      <c r="BR435" s="173"/>
      <c r="BS435" s="173"/>
      <c r="BT435" s="173"/>
      <c r="BU435" s="173"/>
    </row>
    <row r="436" spans="1:73" s="671" customFormat="1" ht="37.200000000000003" customHeight="1" x14ac:dyDescent="0.4">
      <c r="A436" s="669"/>
      <c r="B436" s="670"/>
      <c r="C436" s="909"/>
      <c r="D436" s="176"/>
      <c r="E436" s="174"/>
      <c r="F436" s="174"/>
      <c r="G436" s="174"/>
      <c r="H436" s="174"/>
      <c r="I436" s="174"/>
      <c r="J436" s="174"/>
      <c r="K436" s="174"/>
      <c r="L436" s="174"/>
      <c r="M436" s="174"/>
      <c r="N436" s="174"/>
      <c r="O436" s="174"/>
      <c r="P436" s="174"/>
      <c r="Q436" s="174"/>
      <c r="R436" s="174"/>
      <c r="S436" s="174"/>
      <c r="T436" s="174"/>
      <c r="U436" s="174"/>
      <c r="V436" s="174"/>
      <c r="W436" s="498"/>
      <c r="X436" s="499"/>
      <c r="Y436" s="499"/>
      <c r="Z436" s="499"/>
      <c r="AA436" s="499"/>
      <c r="AB436" s="499"/>
      <c r="AC436" s="499"/>
      <c r="AD436" s="499"/>
      <c r="AE436" s="499"/>
      <c r="AF436" s="499"/>
      <c r="AG436" s="499"/>
      <c r="AH436" s="499"/>
      <c r="AI436" s="499"/>
      <c r="AJ436" s="499"/>
      <c r="AK436" s="499"/>
      <c r="AL436" s="499"/>
      <c r="AM436" s="499"/>
      <c r="AN436" s="499"/>
      <c r="AO436" s="499"/>
      <c r="AP436" s="499"/>
      <c r="AQ436" s="499"/>
      <c r="AR436" s="499"/>
      <c r="AS436" s="499"/>
      <c r="AT436" s="499"/>
      <c r="AU436" s="499"/>
      <c r="AV436" s="511"/>
      <c r="AW436" s="499"/>
      <c r="AX436" s="499"/>
      <c r="AY436" s="499"/>
      <c r="AZ436" s="499"/>
      <c r="BA436" s="499"/>
      <c r="BB436" s="499"/>
      <c r="BC436" s="499"/>
      <c r="BD436" s="499"/>
      <c r="BE436" s="499"/>
      <c r="BF436" s="499"/>
      <c r="BG436" s="499"/>
      <c r="BH436" s="499"/>
      <c r="BI436" s="499"/>
      <c r="BJ436" s="499"/>
      <c r="BK436" s="499"/>
      <c r="BL436" s="499"/>
      <c r="BM436" s="499"/>
      <c r="BN436" s="499"/>
      <c r="BO436" s="499"/>
      <c r="BP436" s="499"/>
      <c r="BQ436" s="499"/>
      <c r="BR436" s="499"/>
      <c r="BS436" s="499"/>
      <c r="BT436" s="499"/>
      <c r="BU436" s="499"/>
    </row>
    <row r="437" spans="1:73" s="171" customFormat="1" ht="15" customHeight="1" x14ac:dyDescent="0.4">
      <c r="A437" s="107"/>
      <c r="B437" s="108"/>
      <c r="C437" s="874" t="s">
        <v>48</v>
      </c>
      <c r="D437" s="177" t="str">
        <f>$D$4</f>
        <v>Söguleg losun | Historical Emissions</v>
      </c>
      <c r="E437" s="177"/>
      <c r="F437" s="177"/>
      <c r="G437" s="177"/>
      <c r="H437" s="177"/>
      <c r="I437" s="177"/>
      <c r="J437" s="177"/>
      <c r="K437" s="177"/>
      <c r="L437" s="177"/>
      <c r="M437" s="177"/>
      <c r="N437" s="177"/>
      <c r="O437" s="177"/>
      <c r="P437" s="177"/>
      <c r="Q437" s="177"/>
      <c r="R437" s="177"/>
      <c r="S437" s="177"/>
      <c r="T437" s="177"/>
      <c r="U437" s="177"/>
      <c r="V437" s="177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</row>
    <row r="438" spans="1:73" s="110" customFormat="1" ht="18" customHeight="1" x14ac:dyDescent="0.35">
      <c r="A438" s="128" t="s">
        <v>92</v>
      </c>
      <c r="B438" s="108" t="s">
        <v>48</v>
      </c>
      <c r="C438" s="874" t="s">
        <v>48</v>
      </c>
      <c r="D438" s="18" t="s">
        <v>38</v>
      </c>
      <c r="E438" s="20" t="s">
        <v>181</v>
      </c>
      <c r="F438" s="24"/>
      <c r="G438" s="19" t="str">
        <f>$G$5</f>
        <v>Þús. tonn CO₂-íg. | kt CO₂e</v>
      </c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18">
        <v>31.238484919299999</v>
      </c>
      <c r="X438" s="18">
        <v>25.512199570446668</v>
      </c>
      <c r="Y438" s="18">
        <v>25.460353461473332</v>
      </c>
      <c r="Z438" s="18">
        <v>25.08300522269333</v>
      </c>
      <c r="AA438" s="18">
        <v>20.12935053244</v>
      </c>
      <c r="AB438" s="18">
        <v>21.812472989966665</v>
      </c>
      <c r="AC438" s="18">
        <v>22.110419334540001</v>
      </c>
      <c r="AD438" s="18">
        <v>16.003616755494086</v>
      </c>
      <c r="AE438" s="18">
        <v>11.370694227316061</v>
      </c>
      <c r="AF438" s="178">
        <v>7.989149136368459</v>
      </c>
      <c r="AG438" s="178">
        <v>7.8797282683219994</v>
      </c>
      <c r="AH438" s="18">
        <v>12.421143917972499</v>
      </c>
      <c r="AI438" s="18">
        <v>10.9135797336974</v>
      </c>
      <c r="AJ438" s="18">
        <v>12.178335297197659</v>
      </c>
      <c r="AK438" s="18">
        <v>10.857899999999999</v>
      </c>
      <c r="AL438" s="178">
        <v>7.8790448188936626</v>
      </c>
      <c r="AM438" s="18">
        <v>10.453638308901184</v>
      </c>
      <c r="AN438" s="178">
        <v>7.6184954038819539</v>
      </c>
      <c r="AO438" s="178">
        <v>5.5265801624558328</v>
      </c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</row>
    <row r="439" spans="1:73" s="110" customFormat="1" ht="18" customHeight="1" x14ac:dyDescent="0.35">
      <c r="A439" s="179" t="s">
        <v>93</v>
      </c>
      <c r="B439" s="108" t="s">
        <v>48</v>
      </c>
      <c r="C439" s="874" t="s">
        <v>48</v>
      </c>
      <c r="D439" s="18" t="s">
        <v>39</v>
      </c>
      <c r="E439" s="20" t="s">
        <v>161</v>
      </c>
      <c r="F439" s="24"/>
      <c r="G439" s="19" t="str">
        <f>$G$5</f>
        <v>Þús. tonn CO₂-íg. | kt CO₂e</v>
      </c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18">
        <v>376.83593000640002</v>
      </c>
      <c r="X439" s="18">
        <v>378.67314290880006</v>
      </c>
      <c r="Y439" s="18">
        <v>398.15671910400005</v>
      </c>
      <c r="Z439" s="18">
        <v>349.27363032799997</v>
      </c>
      <c r="AA439" s="18">
        <v>350.6137790624</v>
      </c>
      <c r="AB439" s="18">
        <v>369.7000336512001</v>
      </c>
      <c r="AC439" s="18">
        <v>377.47027440484715</v>
      </c>
      <c r="AD439" s="18">
        <v>410.12313323066928</v>
      </c>
      <c r="AE439" s="18">
        <v>406.15873991578883</v>
      </c>
      <c r="AF439" s="18">
        <v>368.42751117182405</v>
      </c>
      <c r="AG439" s="18">
        <v>400.91750131306247</v>
      </c>
      <c r="AH439" s="18">
        <v>405.16545580981278</v>
      </c>
      <c r="AI439" s="18">
        <v>428.32083524965424</v>
      </c>
      <c r="AJ439" s="18">
        <v>452.2433647004662</v>
      </c>
      <c r="AK439" s="18">
        <v>428.79341747368807</v>
      </c>
      <c r="AL439" s="18">
        <v>415.30481108799324</v>
      </c>
      <c r="AM439" s="18">
        <v>472.04519978932524</v>
      </c>
      <c r="AN439" s="18">
        <v>513.25851857568762</v>
      </c>
      <c r="AO439" s="18">
        <v>404.35243266231652</v>
      </c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</row>
    <row r="440" spans="1:73" s="143" customFormat="1" ht="18" customHeight="1" x14ac:dyDescent="0.35">
      <c r="A440" s="179" t="s">
        <v>94</v>
      </c>
      <c r="B440" s="108" t="s">
        <v>48</v>
      </c>
      <c r="C440" s="874" t="s">
        <v>48</v>
      </c>
      <c r="D440" s="18" t="s">
        <v>15</v>
      </c>
      <c r="E440" s="20" t="s">
        <v>160</v>
      </c>
      <c r="F440" s="24"/>
      <c r="G440" s="19" t="str">
        <f>$G$5</f>
        <v>Þús. tonn CO₂-íg. | kt CO₂e</v>
      </c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18">
        <v>444.80851616708713</v>
      </c>
      <c r="X440" s="18">
        <v>869.57185988485026</v>
      </c>
      <c r="Y440" s="18">
        <v>990.98126629758121</v>
      </c>
      <c r="Z440" s="18">
        <v>1556.7584922170536</v>
      </c>
      <c r="AA440" s="18">
        <v>1393.4018646112659</v>
      </c>
      <c r="AB440" s="18">
        <v>1391.9209450624717</v>
      </c>
      <c r="AC440" s="18">
        <v>1281.3105455922127</v>
      </c>
      <c r="AD440" s="18">
        <v>1328.7342410906138</v>
      </c>
      <c r="AE440" s="18">
        <v>1353.4714335748731</v>
      </c>
      <c r="AF440" s="18">
        <v>1368.5549133196287</v>
      </c>
      <c r="AG440" s="18">
        <v>1392.8009611325194</v>
      </c>
      <c r="AH440" s="18">
        <v>1354.081750028553</v>
      </c>
      <c r="AI440" s="18">
        <v>1385.559079923195</v>
      </c>
      <c r="AJ440" s="18">
        <v>1382.5326490562106</v>
      </c>
      <c r="AK440" s="18">
        <v>1348.3578754895577</v>
      </c>
      <c r="AL440" s="18">
        <v>1328.849358132371</v>
      </c>
      <c r="AM440" s="18">
        <v>1345.5222697586937</v>
      </c>
      <c r="AN440" s="18">
        <v>1354.2007303406649</v>
      </c>
      <c r="AO440" s="18">
        <v>1402.649641668688</v>
      </c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</row>
    <row r="441" spans="1:73" s="12" customFormat="1" ht="18" customHeight="1" x14ac:dyDescent="0.4">
      <c r="A441" s="179" t="s">
        <v>90</v>
      </c>
      <c r="B441" s="108" t="s">
        <v>48</v>
      </c>
      <c r="C441" s="874" t="s">
        <v>48</v>
      </c>
      <c r="D441" s="24" t="s">
        <v>140</v>
      </c>
      <c r="E441" s="24"/>
      <c r="F441" s="24"/>
      <c r="G441" s="25" t="str">
        <f>$G$5</f>
        <v>Þús. tonn CO₂-íg. | kt CO₂e</v>
      </c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180">
        <v>852.8829310927872</v>
      </c>
      <c r="X441" s="180">
        <v>1273.7572023640969</v>
      </c>
      <c r="Y441" s="180">
        <v>1414.5983388630546</v>
      </c>
      <c r="Z441" s="180">
        <v>1931.1151277677468</v>
      </c>
      <c r="AA441" s="180">
        <v>1764.1449942061058</v>
      </c>
      <c r="AB441" s="180">
        <v>1783.4334517036384</v>
      </c>
      <c r="AC441" s="180">
        <v>1680.8912393316</v>
      </c>
      <c r="AD441" s="180">
        <v>1754.8609910767771</v>
      </c>
      <c r="AE441" s="180">
        <v>1771.0008677179781</v>
      </c>
      <c r="AF441" s="180">
        <v>1744.9715736278213</v>
      </c>
      <c r="AG441" s="180">
        <v>1801.5981907139039</v>
      </c>
      <c r="AH441" s="180">
        <v>1771.6683497563383</v>
      </c>
      <c r="AI441" s="180">
        <v>1824.7934949065466</v>
      </c>
      <c r="AJ441" s="180">
        <v>1846.9543490538745</v>
      </c>
      <c r="AK441" s="180">
        <v>1788.0091929632458</v>
      </c>
      <c r="AL441" s="180">
        <v>1752.0332140392577</v>
      </c>
      <c r="AM441" s="180">
        <v>1828.02</v>
      </c>
      <c r="AN441" s="180">
        <v>1875.076</v>
      </c>
      <c r="AO441" s="180">
        <v>1812.53</v>
      </c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</row>
    <row r="442" spans="1:73" s="143" customFormat="1" ht="15" customHeight="1" x14ac:dyDescent="0.4">
      <c r="A442" s="111"/>
      <c r="B442" s="108"/>
      <c r="C442" s="901"/>
      <c r="D442" s="68"/>
      <c r="E442" s="68"/>
      <c r="F442" s="68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81"/>
      <c r="X442" s="181"/>
      <c r="Y442" s="181"/>
      <c r="Z442" s="181"/>
      <c r="AA442" s="181"/>
      <c r="AB442" s="181"/>
      <c r="AC442" s="181"/>
      <c r="AD442" s="181"/>
      <c r="AE442" s="181"/>
      <c r="AF442" s="181"/>
      <c r="AG442" s="181"/>
      <c r="AH442" s="181"/>
      <c r="AI442" s="181"/>
      <c r="AJ442" s="181"/>
      <c r="AK442" s="181"/>
      <c r="AL442" s="181"/>
      <c r="AM442" s="146"/>
      <c r="AN442" s="181"/>
      <c r="AO442" s="181"/>
      <c r="AP442" s="853"/>
      <c r="AQ442" s="853"/>
      <c r="AR442" s="853"/>
      <c r="AS442" s="853"/>
      <c r="AT442" s="853"/>
      <c r="AU442" s="853"/>
      <c r="AV442" s="853"/>
      <c r="AW442" s="853"/>
      <c r="AX442" s="853"/>
      <c r="AY442" s="853"/>
      <c r="AZ442" s="853"/>
      <c r="BA442" s="853"/>
      <c r="BB442" s="853"/>
      <c r="BC442" s="853"/>
      <c r="BD442" s="853"/>
      <c r="BE442" s="853"/>
      <c r="BF442" s="853"/>
      <c r="BG442" s="853"/>
      <c r="BH442" s="853"/>
      <c r="BI442" s="853"/>
      <c r="BJ442" s="853"/>
      <c r="BK442" s="853"/>
      <c r="BL442" s="853"/>
      <c r="BM442" s="853"/>
      <c r="BN442" s="853"/>
      <c r="BO442" s="853"/>
      <c r="BP442" s="853"/>
      <c r="BQ442" s="853"/>
      <c r="BR442" s="853"/>
      <c r="BS442" s="853"/>
      <c r="BT442" s="853"/>
      <c r="BU442" s="853"/>
    </row>
    <row r="443" spans="1:73" s="171" customFormat="1" ht="33" customHeight="1" x14ac:dyDescent="0.4">
      <c r="A443" s="107"/>
      <c r="B443" s="108"/>
      <c r="C443" s="874" t="s">
        <v>48</v>
      </c>
      <c r="D443" s="1212" t="str">
        <f>$D$12</f>
        <v>Framreiknuð losun: Sviðsmynd með núgildandi aðgerðum
Emission Projections: With Existing Measures (WEM) Scenario</v>
      </c>
      <c r="E443" s="1212"/>
      <c r="F443" s="177"/>
      <c r="G443" s="177"/>
      <c r="H443" s="177"/>
      <c r="I443" s="177"/>
      <c r="J443" s="177"/>
      <c r="K443" s="177"/>
      <c r="L443" s="177"/>
      <c r="M443" s="177"/>
      <c r="N443" s="177"/>
      <c r="O443" s="177"/>
      <c r="P443" s="177"/>
      <c r="Q443" s="177"/>
      <c r="R443" s="177"/>
      <c r="S443" s="177"/>
      <c r="T443" s="177"/>
      <c r="U443" s="177"/>
      <c r="V443" s="177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10"/>
      <c r="AQ443" s="110"/>
      <c r="AR443" s="110"/>
      <c r="AS443" s="110"/>
      <c r="AT443" s="110"/>
      <c r="AU443" s="110"/>
      <c r="AV443" s="110"/>
      <c r="AW443" s="110"/>
      <c r="AX443" s="110"/>
      <c r="AY443" s="110"/>
      <c r="AZ443" s="110"/>
      <c r="BA443" s="110"/>
      <c r="BB443" s="110"/>
      <c r="BC443" s="110"/>
      <c r="BD443" s="110"/>
      <c r="BE443" s="110"/>
      <c r="BF443" s="110"/>
      <c r="BG443" s="110"/>
      <c r="BH443" s="110"/>
      <c r="BI443" s="110"/>
      <c r="BJ443" s="110"/>
      <c r="BK443" s="110"/>
      <c r="BL443" s="110"/>
      <c r="BM443" s="110"/>
      <c r="BN443" s="110"/>
      <c r="BO443" s="110"/>
      <c r="BP443" s="110"/>
      <c r="BQ443" s="110"/>
      <c r="BR443" s="110"/>
      <c r="BS443" s="110"/>
      <c r="BT443" s="110"/>
      <c r="BU443" s="110"/>
    </row>
    <row r="444" spans="1:73" s="110" customFormat="1" ht="18" customHeight="1" x14ac:dyDescent="0.35">
      <c r="A444" s="128" t="s">
        <v>92</v>
      </c>
      <c r="B444" s="108" t="str">
        <f>A444&amp;" WEM"</f>
        <v>ETS Energy EmissionsGHGskt CO2eq WEM</v>
      </c>
      <c r="C444" s="874" t="s">
        <v>48</v>
      </c>
      <c r="D444" s="18" t="s">
        <v>38</v>
      </c>
      <c r="E444" s="20" t="s">
        <v>181</v>
      </c>
      <c r="F444" s="24"/>
      <c r="G444" s="19" t="str">
        <f>$G$5</f>
        <v>Þús. tonn CO₂-íg. | kt CO₂e</v>
      </c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528">
        <f>AO438</f>
        <v>5.5265801624558328</v>
      </c>
      <c r="AP444" s="178">
        <v>5.9774962404947036</v>
      </c>
      <c r="AQ444" s="178">
        <v>5.9604972681777069</v>
      </c>
      <c r="AR444" s="178">
        <v>5.8723134285056915</v>
      </c>
      <c r="AS444" s="178">
        <v>5.8001293737452899</v>
      </c>
      <c r="AT444" s="178">
        <v>5.7305190318262493</v>
      </c>
      <c r="AU444" s="178">
        <v>5.66218618763242</v>
      </c>
      <c r="AV444" s="178">
        <v>5.588338800334415</v>
      </c>
      <c r="AW444" s="178">
        <v>5.5035624594340149</v>
      </c>
      <c r="AX444" s="178">
        <v>5.4113549825202796</v>
      </c>
      <c r="AY444" s="178">
        <v>5.3070322823604492</v>
      </c>
      <c r="AZ444" s="178">
        <v>5.1910832656528898</v>
      </c>
      <c r="BA444" s="178">
        <v>5.0705226085097053</v>
      </c>
      <c r="BB444" s="178">
        <v>4.9464473109395435</v>
      </c>
      <c r="BC444" s="178">
        <v>4.8151995479848857</v>
      </c>
      <c r="BD444" s="178">
        <v>4.6767015894348862</v>
      </c>
      <c r="BE444" s="178">
        <v>4.5307343833543303</v>
      </c>
      <c r="BF444" s="178">
        <v>4.3773753702483749</v>
      </c>
      <c r="BG444" s="178">
        <v>4.2305444993597341</v>
      </c>
      <c r="BH444" s="178">
        <v>4.0735345114552102</v>
      </c>
      <c r="BI444" s="178">
        <v>3.9092129605419412</v>
      </c>
      <c r="BJ444" s="178">
        <v>3.7373887554717484</v>
      </c>
      <c r="BK444" s="178">
        <v>3.5580999824983355</v>
      </c>
      <c r="BL444" s="178">
        <v>3.3711499308105157</v>
      </c>
      <c r="BM444" s="178">
        <v>3.1734381859339242</v>
      </c>
      <c r="BN444" s="178">
        <v>2.964847138526713</v>
      </c>
      <c r="BO444" s="178">
        <v>2.7481905138465388</v>
      </c>
      <c r="BP444" s="178">
        <v>2.5234582951356868</v>
      </c>
      <c r="BQ444" s="178">
        <v>2.2874933851888173</v>
      </c>
      <c r="BR444" s="178">
        <v>2.0431611763221524</v>
      </c>
      <c r="BS444" s="178">
        <v>1.7873283767423327</v>
      </c>
      <c r="BT444" s="178">
        <v>1.5229312642571462</v>
      </c>
      <c r="BU444" s="178">
        <v>1.2438495898778457</v>
      </c>
    </row>
    <row r="445" spans="1:73" s="110" customFormat="1" ht="18" customHeight="1" x14ac:dyDescent="0.35">
      <c r="A445" s="179" t="s">
        <v>93</v>
      </c>
      <c r="B445" s="108" t="str">
        <f t="shared" ref="B445:B447" si="263">A445&amp;" WEM"</f>
        <v>2C2FerroalloysGHGskt CO2eq WEM</v>
      </c>
      <c r="C445" s="874" t="s">
        <v>48</v>
      </c>
      <c r="D445" s="18" t="s">
        <v>39</v>
      </c>
      <c r="E445" s="20" t="s">
        <v>161</v>
      </c>
      <c r="F445" s="24"/>
      <c r="G445" s="19" t="str">
        <f>$G$5</f>
        <v>Þús. tonn CO₂-íg. | kt CO₂e</v>
      </c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528">
        <f>AO439</f>
        <v>404.35243266231652</v>
      </c>
      <c r="AP445" s="18">
        <v>455.23752886399569</v>
      </c>
      <c r="AQ445" s="18">
        <v>450.23752886399569</v>
      </c>
      <c r="AR445" s="18">
        <v>445.23752886399569</v>
      </c>
      <c r="AS445" s="18">
        <v>440.23752886399569</v>
      </c>
      <c r="AT445" s="18">
        <v>435.23752886399569</v>
      </c>
      <c r="AU445" s="18">
        <v>435.23752886399569</v>
      </c>
      <c r="AV445" s="18">
        <v>435.23752886399569</v>
      </c>
      <c r="AW445" s="18">
        <v>435.23752886399569</v>
      </c>
      <c r="AX445" s="18">
        <v>435.23752886399569</v>
      </c>
      <c r="AY445" s="18">
        <v>435.23752886399569</v>
      </c>
      <c r="AZ445" s="18">
        <v>435.23752886399569</v>
      </c>
      <c r="BA445" s="18">
        <v>435.23752886399569</v>
      </c>
      <c r="BB445" s="18">
        <v>435.23752886399569</v>
      </c>
      <c r="BC445" s="18">
        <v>435.23752886399569</v>
      </c>
      <c r="BD445" s="18">
        <v>435.23752886399569</v>
      </c>
      <c r="BE445" s="18">
        <v>435.23752886399569</v>
      </c>
      <c r="BF445" s="18">
        <v>435.23752886399569</v>
      </c>
      <c r="BG445" s="18">
        <v>435.23752886399569</v>
      </c>
      <c r="BH445" s="18">
        <v>435.23752886399569</v>
      </c>
      <c r="BI445" s="18">
        <v>435.23752886399569</v>
      </c>
      <c r="BJ445" s="18">
        <v>435.23752886399569</v>
      </c>
      <c r="BK445" s="18">
        <v>435.23752886399569</v>
      </c>
      <c r="BL445" s="18">
        <v>435.23752886399569</v>
      </c>
      <c r="BM445" s="18">
        <v>435.23752886399569</v>
      </c>
      <c r="BN445" s="18">
        <v>435.23752886399569</v>
      </c>
      <c r="BO445" s="18">
        <v>435.23752886399569</v>
      </c>
      <c r="BP445" s="18">
        <v>435.23752886399569</v>
      </c>
      <c r="BQ445" s="18">
        <v>435.23752886399569</v>
      </c>
      <c r="BR445" s="18">
        <v>435.23752886399569</v>
      </c>
      <c r="BS445" s="18">
        <v>435.23752886399569</v>
      </c>
      <c r="BT445" s="18">
        <v>435.23752886399569</v>
      </c>
      <c r="BU445" s="18">
        <v>435.23752886399569</v>
      </c>
    </row>
    <row r="446" spans="1:73" s="143" customFormat="1" ht="18" customHeight="1" x14ac:dyDescent="0.35">
      <c r="A446" s="179" t="s">
        <v>94</v>
      </c>
      <c r="B446" s="108" t="str">
        <f t="shared" si="263"/>
        <v>2C3AluminumGHGskt CO2eq WEM</v>
      </c>
      <c r="C446" s="874" t="s">
        <v>48</v>
      </c>
      <c r="D446" s="18" t="s">
        <v>15</v>
      </c>
      <c r="E446" s="20" t="s">
        <v>160</v>
      </c>
      <c r="F446" s="24"/>
      <c r="G446" s="19" t="str">
        <f>$G$5</f>
        <v>Þús. tonn CO₂-íg. | kt CO₂e</v>
      </c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528">
        <f>AO440</f>
        <v>1402.649641668688</v>
      </c>
      <c r="AP446" s="18">
        <v>1377.4793564608005</v>
      </c>
      <c r="AQ446" s="18">
        <v>1394.8783001218731</v>
      </c>
      <c r="AR446" s="18">
        <v>1409.43658526847</v>
      </c>
      <c r="AS446" s="18">
        <v>1416.9733435902692</v>
      </c>
      <c r="AT446" s="18">
        <v>1423.7231203717954</v>
      </c>
      <c r="AU446" s="18">
        <v>1423.3960232396453</v>
      </c>
      <c r="AV446" s="18">
        <v>1423.3960232396453</v>
      </c>
      <c r="AW446" s="18">
        <v>1423.3960232396453</v>
      </c>
      <c r="AX446" s="18">
        <v>1424.2805786697431</v>
      </c>
      <c r="AY446" s="18">
        <v>1423.3960232396453</v>
      </c>
      <c r="AZ446" s="18">
        <v>1423.3960232396453</v>
      </c>
      <c r="BA446" s="18">
        <v>1423.3960232396453</v>
      </c>
      <c r="BB446" s="18">
        <v>1424.2805786697431</v>
      </c>
      <c r="BC446" s="18">
        <v>1423.3960232396453</v>
      </c>
      <c r="BD446" s="18">
        <v>1423.3960232396453</v>
      </c>
      <c r="BE446" s="18">
        <v>1423.3960232396453</v>
      </c>
      <c r="BF446" s="18">
        <v>1424.2805786697431</v>
      </c>
      <c r="BG446" s="18">
        <v>1423.3960232396453</v>
      </c>
      <c r="BH446" s="18">
        <v>1423.3960232396453</v>
      </c>
      <c r="BI446" s="18">
        <v>1423.3960232396453</v>
      </c>
      <c r="BJ446" s="18">
        <v>1424.2805786697431</v>
      </c>
      <c r="BK446" s="18">
        <v>1423.3960232396453</v>
      </c>
      <c r="BL446" s="18">
        <v>1423.3960232396453</v>
      </c>
      <c r="BM446" s="18">
        <v>1423.3960232396453</v>
      </c>
      <c r="BN446" s="18">
        <v>1424.2805786697431</v>
      </c>
      <c r="BO446" s="18">
        <v>1423.3960232396453</v>
      </c>
      <c r="BP446" s="18">
        <v>1423.3960232396453</v>
      </c>
      <c r="BQ446" s="18">
        <v>1423.3960232396453</v>
      </c>
      <c r="BR446" s="18">
        <v>1424.2805786697431</v>
      </c>
      <c r="BS446" s="18">
        <v>1423.3960232396453</v>
      </c>
      <c r="BT446" s="18">
        <v>1423.3960232396453</v>
      </c>
      <c r="BU446" s="18">
        <v>1423.3960232396453</v>
      </c>
    </row>
    <row r="447" spans="1:73" s="12" customFormat="1" ht="18" customHeight="1" x14ac:dyDescent="0.4">
      <c r="A447" s="179" t="s">
        <v>90</v>
      </c>
      <c r="B447" s="108" t="str">
        <f t="shared" si="263"/>
        <v>ETS TotalGHGskt CO2eq WEM</v>
      </c>
      <c r="C447" s="874" t="s">
        <v>48</v>
      </c>
      <c r="D447" s="24" t="s">
        <v>140</v>
      </c>
      <c r="E447" s="24"/>
      <c r="F447" s="24"/>
      <c r="G447" s="25" t="str">
        <f>$G$5</f>
        <v>Þús. tonn CO₂-íg. | kt CO₂e</v>
      </c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528">
        <f>AO441</f>
        <v>1812.53</v>
      </c>
      <c r="AP447" s="180">
        <v>1838.694381565291</v>
      </c>
      <c r="AQ447" s="180">
        <v>1851.0763262540465</v>
      </c>
      <c r="AR447" s="180">
        <v>1860.5464275609716</v>
      </c>
      <c r="AS447" s="180">
        <v>1863.0110018280102</v>
      </c>
      <c r="AT447" s="180">
        <v>1864.6911682676175</v>
      </c>
      <c r="AU447" s="180">
        <v>1864.2957382912734</v>
      </c>
      <c r="AV447" s="180">
        <v>1864.2218909039755</v>
      </c>
      <c r="AW447" s="180">
        <v>1864.1371145630751</v>
      </c>
      <c r="AX447" s="180">
        <v>1864.9294625162593</v>
      </c>
      <c r="AY447" s="180">
        <v>1863.9405843860015</v>
      </c>
      <c r="AZ447" s="180">
        <v>1863.8246353692939</v>
      </c>
      <c r="BA447" s="180">
        <v>1863.7040747121507</v>
      </c>
      <c r="BB447" s="180">
        <v>1864.4645548446783</v>
      </c>
      <c r="BC447" s="180">
        <v>1863.4487516516258</v>
      </c>
      <c r="BD447" s="180">
        <v>1863.310253693076</v>
      </c>
      <c r="BE447" s="180">
        <v>1863.1642864869953</v>
      </c>
      <c r="BF447" s="180">
        <v>1863.8954829039872</v>
      </c>
      <c r="BG447" s="180">
        <v>1862.8640966030007</v>
      </c>
      <c r="BH447" s="180">
        <v>1862.7070866150962</v>
      </c>
      <c r="BI447" s="180">
        <v>1862.542765064183</v>
      </c>
      <c r="BJ447" s="180">
        <v>1863.2554962892107</v>
      </c>
      <c r="BK447" s="180">
        <v>1862.1916520861394</v>
      </c>
      <c r="BL447" s="180">
        <v>1862.0047020344516</v>
      </c>
      <c r="BM447" s="180">
        <v>1861.806990289575</v>
      </c>
      <c r="BN447" s="180">
        <v>1862.4829546722656</v>
      </c>
      <c r="BO447" s="180">
        <v>1861.3817426174876</v>
      </c>
      <c r="BP447" s="180">
        <v>1861.1570103987767</v>
      </c>
      <c r="BQ447" s="180">
        <v>1860.9210454888298</v>
      </c>
      <c r="BR447" s="180">
        <v>1861.5612687100611</v>
      </c>
      <c r="BS447" s="180">
        <v>1860.4208804803834</v>
      </c>
      <c r="BT447" s="180">
        <v>1860.1564833678981</v>
      </c>
      <c r="BU447" s="180">
        <v>1859.8774016935188</v>
      </c>
    </row>
    <row r="448" spans="1:73" s="143" customFormat="1" ht="15" customHeight="1" x14ac:dyDescent="0.4">
      <c r="A448" s="111"/>
      <c r="B448" s="108"/>
      <c r="C448" s="901"/>
      <c r="D448" s="68"/>
      <c r="E448" s="68"/>
      <c r="F448" s="68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10"/>
      <c r="X448" s="110"/>
      <c r="Y448" s="110"/>
      <c r="Z448" s="110"/>
      <c r="AA448" s="110"/>
      <c r="AB448" s="110"/>
      <c r="AC448" s="110"/>
      <c r="AD448" s="110"/>
      <c r="AE448" s="110"/>
      <c r="AF448" s="110"/>
      <c r="AG448" s="110"/>
      <c r="AH448" s="110"/>
      <c r="AI448" s="110"/>
      <c r="AJ448" s="110"/>
      <c r="AK448" s="110"/>
      <c r="AL448" s="110"/>
      <c r="AM448" s="110"/>
      <c r="AN448" s="110"/>
      <c r="AO448" s="110"/>
      <c r="AP448" s="181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</row>
    <row r="449" spans="1:73" s="171" customFormat="1" x14ac:dyDescent="0.4">
      <c r="A449" s="107"/>
      <c r="B449" s="108"/>
      <c r="C449" s="874" t="s">
        <v>48</v>
      </c>
      <c r="D449" s="1212" t="s">
        <v>477</v>
      </c>
      <c r="E449" s="1212"/>
      <c r="F449" s="1212"/>
      <c r="G449" s="1212"/>
      <c r="H449" s="177"/>
      <c r="I449" s="177"/>
      <c r="J449" s="177"/>
      <c r="K449" s="177"/>
      <c r="L449" s="177"/>
      <c r="M449" s="177"/>
      <c r="N449" s="177"/>
      <c r="O449" s="177"/>
      <c r="P449" s="177"/>
      <c r="Q449" s="177"/>
      <c r="R449" s="177"/>
      <c r="S449" s="177"/>
      <c r="T449" s="177"/>
      <c r="U449" s="177"/>
      <c r="V449" s="177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</row>
    <row r="450" spans="1:73" s="143" customFormat="1" ht="15" customHeight="1" x14ac:dyDescent="0.4">
      <c r="A450" s="111"/>
      <c r="B450" s="108"/>
      <c r="C450" s="901"/>
      <c r="D450" s="68"/>
      <c r="E450" s="68"/>
      <c r="F450" s="68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10"/>
      <c r="X450" s="110"/>
      <c r="Y450" s="110"/>
      <c r="Z450" s="110"/>
      <c r="AA450" s="110"/>
      <c r="AB450" s="110"/>
      <c r="AC450" s="110"/>
      <c r="AD450" s="110"/>
      <c r="AE450" s="110"/>
      <c r="AF450" s="110"/>
      <c r="AG450" s="110"/>
      <c r="AH450" s="110"/>
      <c r="AI450" s="110"/>
      <c r="AJ450" s="110"/>
      <c r="AK450" s="110"/>
      <c r="AL450" s="110"/>
      <c r="AM450" s="110"/>
      <c r="AN450" s="110"/>
      <c r="AO450" s="110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</row>
    <row r="451" spans="1:73" s="143" customFormat="1" ht="15" customHeight="1" x14ac:dyDescent="0.4">
      <c r="A451" s="111"/>
      <c r="B451" s="108"/>
      <c r="C451" s="901"/>
      <c r="D451" s="68"/>
      <c r="E451" s="68"/>
      <c r="F451" s="68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10"/>
      <c r="X451" s="110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  <c r="AI451" s="110"/>
      <c r="AJ451" s="110"/>
      <c r="AK451" s="110"/>
      <c r="AL451" s="110"/>
      <c r="AM451" s="110"/>
      <c r="AN451" s="110"/>
      <c r="AO451" s="110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</row>
    <row r="452" spans="1:73" s="143" customFormat="1" ht="15" customHeight="1" x14ac:dyDescent="0.4">
      <c r="A452" s="111"/>
      <c r="B452" s="108"/>
      <c r="C452" s="901"/>
      <c r="D452" s="68"/>
      <c r="E452" s="68"/>
      <c r="F452" s="68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10"/>
      <c r="X452" s="110"/>
      <c r="Y452" s="110"/>
      <c r="Z452" s="110"/>
      <c r="AA452" s="110"/>
      <c r="AB452" s="110"/>
      <c r="AC452" s="110"/>
      <c r="AD452" s="110"/>
      <c r="AE452" s="110"/>
      <c r="AF452" s="110"/>
      <c r="AG452" s="110"/>
      <c r="AH452" s="110"/>
      <c r="AI452" s="110"/>
      <c r="AJ452" s="110"/>
      <c r="AK452" s="110"/>
      <c r="AL452" s="110"/>
      <c r="AM452" s="110"/>
      <c r="AN452" s="110"/>
      <c r="AO452" s="110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</row>
    <row r="453" spans="1:73" s="143" customFormat="1" ht="15" customHeight="1" x14ac:dyDescent="0.4">
      <c r="A453" s="111"/>
      <c r="B453" s="108"/>
      <c r="C453" s="901"/>
      <c r="D453" s="68"/>
      <c r="E453" s="68"/>
      <c r="F453" s="68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10"/>
      <c r="X453" s="110"/>
      <c r="Y453" s="110"/>
      <c r="Z453" s="110"/>
      <c r="AA453" s="110"/>
      <c r="AB453" s="110"/>
      <c r="AC453" s="110"/>
      <c r="AD453" s="110"/>
      <c r="AE453" s="110"/>
      <c r="AF453" s="110"/>
      <c r="AG453" s="110"/>
      <c r="AH453" s="110"/>
      <c r="AI453" s="110"/>
      <c r="AJ453" s="110"/>
      <c r="AK453" s="110"/>
      <c r="AL453" s="110"/>
      <c r="AM453" s="110"/>
      <c r="AN453" s="110"/>
      <c r="AO453" s="110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</row>
    <row r="454" spans="1:73" s="677" customFormat="1" ht="42.6" customHeight="1" x14ac:dyDescent="0.7">
      <c r="A454" s="672"/>
      <c r="B454" s="673" t="s">
        <v>48</v>
      </c>
      <c r="C454" s="910"/>
      <c r="D454" s="674" t="s">
        <v>207</v>
      </c>
      <c r="E454" s="675"/>
      <c r="F454" s="675"/>
      <c r="G454" s="675"/>
      <c r="H454" s="675"/>
      <c r="I454" s="675"/>
      <c r="J454" s="675"/>
      <c r="K454" s="675"/>
      <c r="L454" s="675"/>
      <c r="M454" s="675"/>
      <c r="N454" s="675"/>
      <c r="O454" s="675"/>
      <c r="P454" s="675"/>
      <c r="Q454" s="675"/>
      <c r="R454" s="675"/>
      <c r="S454" s="675"/>
      <c r="T454" s="675"/>
      <c r="U454" s="675"/>
      <c r="V454" s="675"/>
      <c r="W454" s="676"/>
      <c r="X454" s="676"/>
      <c r="Y454" s="676"/>
      <c r="Z454" s="676"/>
      <c r="AA454" s="676"/>
      <c r="AB454" s="676"/>
      <c r="AC454" s="676"/>
      <c r="AD454" s="676"/>
      <c r="AE454" s="676"/>
      <c r="AF454" s="676"/>
      <c r="AG454" s="676"/>
      <c r="AH454" s="676"/>
      <c r="AI454" s="676"/>
      <c r="AJ454" s="676"/>
      <c r="AK454" s="676"/>
      <c r="AL454" s="676"/>
      <c r="AM454" s="676"/>
    </row>
    <row r="455" spans="1:73" s="683" customFormat="1" ht="37.200000000000003" customHeight="1" x14ac:dyDescent="0.4">
      <c r="A455" s="678"/>
      <c r="B455" s="679"/>
      <c r="C455" s="911"/>
      <c r="D455" s="680"/>
      <c r="E455" s="681"/>
      <c r="F455" s="681"/>
      <c r="G455" s="681"/>
      <c r="H455" s="681"/>
      <c r="I455" s="681"/>
      <c r="J455" s="681"/>
      <c r="K455" s="681"/>
      <c r="L455" s="681"/>
      <c r="M455" s="681"/>
      <c r="N455" s="681"/>
      <c r="O455" s="681"/>
      <c r="P455" s="681"/>
      <c r="Q455" s="681"/>
      <c r="R455" s="681"/>
      <c r="S455" s="681"/>
      <c r="T455" s="681"/>
      <c r="U455" s="681"/>
      <c r="V455" s="681"/>
      <c r="W455" s="500"/>
      <c r="X455" s="505"/>
      <c r="Y455" s="505"/>
      <c r="Z455" s="505"/>
      <c r="AA455" s="505"/>
      <c r="AB455" s="505"/>
      <c r="AC455" s="505"/>
      <c r="AD455" s="505"/>
      <c r="AE455" s="505"/>
      <c r="AF455" s="505"/>
      <c r="AG455" s="505"/>
      <c r="AH455" s="505"/>
      <c r="AI455" s="505"/>
      <c r="AJ455" s="505"/>
      <c r="AK455" s="505"/>
      <c r="AL455" s="505"/>
      <c r="AM455" s="505"/>
      <c r="AN455" s="505"/>
      <c r="AO455" s="505"/>
      <c r="AP455" s="505"/>
      <c r="AQ455" s="505"/>
      <c r="AR455" s="505"/>
      <c r="AS455" s="505"/>
      <c r="AT455" s="505"/>
      <c r="AU455" s="505"/>
      <c r="AV455" s="682"/>
      <c r="AW455" s="505"/>
      <c r="AX455" s="505"/>
      <c r="AY455" s="505"/>
      <c r="AZ455" s="505"/>
      <c r="BA455" s="505"/>
      <c r="BB455" s="505"/>
      <c r="BC455" s="505"/>
      <c r="BD455" s="505"/>
      <c r="BE455" s="505"/>
      <c r="BF455" s="505"/>
      <c r="BG455" s="505"/>
      <c r="BH455" s="505"/>
      <c r="BI455" s="505"/>
      <c r="BJ455" s="505"/>
      <c r="BK455" s="505"/>
      <c r="BL455" s="505"/>
      <c r="BM455" s="505"/>
      <c r="BN455" s="505"/>
      <c r="BO455" s="505"/>
      <c r="BP455" s="505"/>
      <c r="BQ455" s="505"/>
      <c r="BR455" s="505"/>
      <c r="BS455" s="505"/>
      <c r="BT455" s="505"/>
      <c r="BU455" s="505"/>
    </row>
    <row r="456" spans="1:73" s="171" customFormat="1" ht="15" customHeight="1" x14ac:dyDescent="0.4">
      <c r="A456" s="107"/>
      <c r="B456" s="108" t="s">
        <v>48</v>
      </c>
      <c r="C456" s="901"/>
      <c r="D456" s="225" t="str">
        <f>$D$4</f>
        <v>Söguleg losun | Historical Emissions</v>
      </c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</row>
    <row r="457" spans="1:73" s="110" customFormat="1" ht="18" customHeight="1" x14ac:dyDescent="0.35">
      <c r="A457" s="107" t="s">
        <v>80</v>
      </c>
      <c r="B457" s="108" t="str">
        <f>A457</f>
        <v>4.A Forest Landkt CO2-eq</v>
      </c>
      <c r="C457" s="901" t="s">
        <v>48</v>
      </c>
      <c r="D457" s="18" t="s">
        <v>499</v>
      </c>
      <c r="E457" s="17" t="s">
        <v>213</v>
      </c>
      <c r="F457" s="24"/>
      <c r="G457" s="19" t="str">
        <f t="shared" ref="G457:G462" si="264">$G$5</f>
        <v>Þús. tonn CO₂-íg. | kt CO₂e</v>
      </c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0">
        <v>-140.28204095274921</v>
      </c>
      <c r="X457" s="20">
        <v>-146.81774655664805</v>
      </c>
      <c r="Y457" s="20">
        <v>-264.47854572721633</v>
      </c>
      <c r="Z457" s="20">
        <v>-268.08746225872557</v>
      </c>
      <c r="AA457" s="20">
        <v>-280.87754917577922</v>
      </c>
      <c r="AB457" s="20">
        <v>-303.68840042964337</v>
      </c>
      <c r="AC457" s="20">
        <v>-330.84581677793614</v>
      </c>
      <c r="AD457" s="20">
        <v>-342.21432682575522</v>
      </c>
      <c r="AE457" s="20">
        <v>-359.91628608211477</v>
      </c>
      <c r="AF457" s="20">
        <v>-383.52589373647049</v>
      </c>
      <c r="AG457" s="20">
        <v>-408.54263384940219</v>
      </c>
      <c r="AH457" s="20">
        <v>-432.62683889768022</v>
      </c>
      <c r="AI457" s="20">
        <v>-470.56708519521641</v>
      </c>
      <c r="AJ457" s="20">
        <v>-500.12980413754889</v>
      </c>
      <c r="AK457" s="20">
        <v>-501.28650208770966</v>
      </c>
      <c r="AL457" s="20">
        <v>-504.69423725886224</v>
      </c>
      <c r="AM457" s="20">
        <v>-505.29940535846055</v>
      </c>
      <c r="AN457" s="20">
        <v>-533.97896730846287</v>
      </c>
      <c r="AO457" s="20">
        <v>-553.69612674802886</v>
      </c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</row>
    <row r="458" spans="1:73" s="110" customFormat="1" ht="18" customHeight="1" x14ac:dyDescent="0.4">
      <c r="A458" s="107" t="s">
        <v>81</v>
      </c>
      <c r="B458" s="108" t="str">
        <f t="shared" ref="B458:B462" si="265">A458</f>
        <v>4.B Croplandkt CO2-eq</v>
      </c>
      <c r="C458" s="901" t="s">
        <v>48</v>
      </c>
      <c r="D458" s="18" t="s">
        <v>126</v>
      </c>
      <c r="E458" s="17" t="s">
        <v>153</v>
      </c>
      <c r="F458" s="24"/>
      <c r="G458" s="19" t="str">
        <f t="shared" si="264"/>
        <v>Þús. tonn CO₂-íg. | kt CO₂e</v>
      </c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18">
        <v>1563.4399030920138</v>
      </c>
      <c r="X458" s="18">
        <v>1566.2413539907488</v>
      </c>
      <c r="Y458" s="18">
        <v>1569.1355796042599</v>
      </c>
      <c r="Z458" s="18">
        <v>1572.1538957975692</v>
      </c>
      <c r="AA458" s="18">
        <v>1640.9728213647359</v>
      </c>
      <c r="AB458" s="18">
        <v>1658.6283984555371</v>
      </c>
      <c r="AC458" s="18">
        <v>1676.2742755908178</v>
      </c>
      <c r="AD458" s="18">
        <v>1693.9105980506627</v>
      </c>
      <c r="AE458" s="18">
        <v>1711.5375078755421</v>
      </c>
      <c r="AF458" s="18">
        <v>1729.1551439619402</v>
      </c>
      <c r="AG458" s="18">
        <v>1746.6562663834591</v>
      </c>
      <c r="AH458" s="18">
        <v>1764.3644921751113</v>
      </c>
      <c r="AI458" s="18">
        <v>1781.9565204297353</v>
      </c>
      <c r="AJ458" s="18">
        <v>1799.5383180401809</v>
      </c>
      <c r="AK458" s="18">
        <v>1817.1122266206387</v>
      </c>
      <c r="AL458" s="18">
        <v>1834.7227834359535</v>
      </c>
      <c r="AM458" s="18">
        <v>1852.234644758727</v>
      </c>
      <c r="AN458" s="18">
        <v>1869.7833905322866</v>
      </c>
      <c r="AO458" s="18">
        <v>1887.3239808308297</v>
      </c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</row>
    <row r="459" spans="1:73" s="110" customFormat="1" ht="18" customHeight="1" x14ac:dyDescent="0.4">
      <c r="A459" s="107" t="s">
        <v>82</v>
      </c>
      <c r="B459" s="108" t="str">
        <f t="shared" si="265"/>
        <v>4.C Grasslandkt CO2-eq</v>
      </c>
      <c r="C459" s="901" t="s">
        <v>48</v>
      </c>
      <c r="D459" s="18" t="s">
        <v>29</v>
      </c>
      <c r="E459" s="17" t="s">
        <v>154</v>
      </c>
      <c r="F459" s="24"/>
      <c r="G459" s="19" t="str">
        <f t="shared" si="264"/>
        <v>Þús. tonn CO₂-íg. | kt CO₂e</v>
      </c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18">
        <v>5832.1892994846785</v>
      </c>
      <c r="X459" s="18">
        <v>5883.5428268033929</v>
      </c>
      <c r="Y459" s="18">
        <v>5902.7314730349181</v>
      </c>
      <c r="Z459" s="18">
        <v>5944.753237075548</v>
      </c>
      <c r="AA459" s="18">
        <v>5943.7986166678711</v>
      </c>
      <c r="AB459" s="18">
        <v>5939.5778722804571</v>
      </c>
      <c r="AC459" s="18">
        <v>5935.2455513866707</v>
      </c>
      <c r="AD459" s="18">
        <v>5935.3138386721866</v>
      </c>
      <c r="AE459" s="18">
        <v>5937.8776668750379</v>
      </c>
      <c r="AF459" s="18">
        <v>5938.9102064353428</v>
      </c>
      <c r="AG459" s="18">
        <v>5939.2209913773531</v>
      </c>
      <c r="AH459" s="18">
        <v>5931.4268958443545</v>
      </c>
      <c r="AI459" s="18">
        <v>5926.2445172727867</v>
      </c>
      <c r="AJ459" s="18">
        <v>5928.0153573816788</v>
      </c>
      <c r="AK459" s="18">
        <v>5926.7809703483372</v>
      </c>
      <c r="AL459" s="18">
        <v>5922.641318170864</v>
      </c>
      <c r="AM459" s="18">
        <v>5912.242419838768</v>
      </c>
      <c r="AN459" s="18">
        <v>5909.8714474822928</v>
      </c>
      <c r="AO459" s="18">
        <v>5918.4558807029171</v>
      </c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</row>
    <row r="460" spans="1:73" s="110" customFormat="1" ht="18" customHeight="1" x14ac:dyDescent="0.4">
      <c r="A460" s="107" t="s">
        <v>83</v>
      </c>
      <c r="B460" s="108" t="str">
        <f t="shared" si="265"/>
        <v>4.D Wetlandskt CO2-eq</v>
      </c>
      <c r="C460" s="901" t="s">
        <v>48</v>
      </c>
      <c r="D460" s="18" t="s">
        <v>30</v>
      </c>
      <c r="E460" s="17" t="s">
        <v>155</v>
      </c>
      <c r="F460" s="24"/>
      <c r="G460" s="19" t="str">
        <f t="shared" si="264"/>
        <v>Þús. tonn CO₂-íg. | kt CO₂e</v>
      </c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18">
        <v>782.70664649597597</v>
      </c>
      <c r="X460" s="18">
        <v>775.93809219452351</v>
      </c>
      <c r="Y460" s="18">
        <v>765.72225939974362</v>
      </c>
      <c r="Z460" s="18">
        <v>757.51799575550922</v>
      </c>
      <c r="AA460" s="18">
        <v>754.53633997660654</v>
      </c>
      <c r="AB460" s="18">
        <v>751.19282232337741</v>
      </c>
      <c r="AC460" s="18">
        <v>742.24847149198297</v>
      </c>
      <c r="AD460" s="18">
        <v>738.81332508302125</v>
      </c>
      <c r="AE460" s="18">
        <v>735.42138600739008</v>
      </c>
      <c r="AF460" s="18">
        <v>732.21470966724371</v>
      </c>
      <c r="AG460" s="18">
        <v>728.89287556941395</v>
      </c>
      <c r="AH460" s="18">
        <v>723.96705145620217</v>
      </c>
      <c r="AI460" s="18">
        <v>720.62625629255945</v>
      </c>
      <c r="AJ460" s="18">
        <v>717.08822889343503</v>
      </c>
      <c r="AK460" s="18">
        <v>714.10107761780637</v>
      </c>
      <c r="AL460" s="18">
        <v>711.66980929977797</v>
      </c>
      <c r="AM460" s="18">
        <v>708.64001908521459</v>
      </c>
      <c r="AN460" s="18">
        <v>705.51517967625205</v>
      </c>
      <c r="AO460" s="18">
        <v>702.08172893395476</v>
      </c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</row>
    <row r="461" spans="1:73" s="110" customFormat="1" ht="18" customHeight="1" x14ac:dyDescent="0.4">
      <c r="A461" s="107" t="s">
        <v>98</v>
      </c>
      <c r="B461" s="108" t="str">
        <f t="shared" si="265"/>
        <v>LULUCF Annað</v>
      </c>
      <c r="C461" s="901" t="s">
        <v>48</v>
      </c>
      <c r="D461" s="18" t="s">
        <v>11</v>
      </c>
      <c r="E461" s="17" t="s">
        <v>143</v>
      </c>
      <c r="F461" s="24"/>
      <c r="G461" s="19" t="str">
        <f t="shared" si="264"/>
        <v>Þús. tonn CO₂-íg. | kt CO₂e</v>
      </c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18">
        <f t="shared" ref="W461:AO461" si="266">W$462-SUM(W$457:W$460)</f>
        <v>53.672918831046445</v>
      </c>
      <c r="X461" s="18">
        <f t="shared" si="266"/>
        <v>56.265616460788806</v>
      </c>
      <c r="Y461" s="18">
        <f t="shared" si="266"/>
        <v>57.341054642999552</v>
      </c>
      <c r="Z461" s="18">
        <f t="shared" si="266"/>
        <v>59.329407971697947</v>
      </c>
      <c r="AA461" s="18">
        <f t="shared" si="266"/>
        <v>58.939164801193328</v>
      </c>
      <c r="AB461" s="18">
        <f t="shared" si="266"/>
        <v>42.473632670051302</v>
      </c>
      <c r="AC461" s="18">
        <f t="shared" si="266"/>
        <v>40.560838411172881</v>
      </c>
      <c r="AD461" s="18">
        <f t="shared" si="266"/>
        <v>38.715807594459875</v>
      </c>
      <c r="AE461" s="18">
        <f t="shared" si="266"/>
        <v>36.856630708463854</v>
      </c>
      <c r="AF461" s="18">
        <f t="shared" si="266"/>
        <v>34.92747633252111</v>
      </c>
      <c r="AG461" s="18">
        <f t="shared" si="266"/>
        <v>33.169603181596358</v>
      </c>
      <c r="AH461" s="18">
        <f t="shared" si="266"/>
        <v>31.247066266931142</v>
      </c>
      <c r="AI461" s="18">
        <f t="shared" si="266"/>
        <v>29.321348666985614</v>
      </c>
      <c r="AJ461" s="18">
        <f t="shared" si="266"/>
        <v>27.547276828450777</v>
      </c>
      <c r="AK461" s="18">
        <f t="shared" si="266"/>
        <v>25.7331075985403</v>
      </c>
      <c r="AL461" s="18">
        <f t="shared" si="266"/>
        <v>35.585424011811483</v>
      </c>
      <c r="AM461" s="18">
        <f t="shared" si="266"/>
        <v>35.567014608194768</v>
      </c>
      <c r="AN461" s="18">
        <f t="shared" si="266"/>
        <v>34.508037343625801</v>
      </c>
      <c r="AO461" s="18">
        <f t="shared" si="266"/>
        <v>30.845585397018112</v>
      </c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</row>
    <row r="462" spans="1:73" s="110" customFormat="1" ht="18" customHeight="1" x14ac:dyDescent="0.4">
      <c r="A462" s="107" t="s">
        <v>45</v>
      </c>
      <c r="B462" s="108" t="str">
        <f t="shared" si="265"/>
        <v>4. LULUCFkt CO2-eq</v>
      </c>
      <c r="C462" s="901" t="s">
        <v>48</v>
      </c>
      <c r="D462" s="24" t="s">
        <v>140</v>
      </c>
      <c r="E462" s="24"/>
      <c r="F462" s="24"/>
      <c r="G462" s="25" t="str">
        <f t="shared" si="264"/>
        <v>Þús. tonn CO₂-íg. | kt CO₂e</v>
      </c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4">
        <v>8091.7267269509657</v>
      </c>
      <c r="X462" s="24">
        <v>8135.1701428928063</v>
      </c>
      <c r="Y462" s="24">
        <v>8030.451820954705</v>
      </c>
      <c r="Z462" s="24">
        <v>8065.6670743415989</v>
      </c>
      <c r="AA462" s="24">
        <v>8117.3693936346281</v>
      </c>
      <c r="AB462" s="24">
        <v>8088.1843252997787</v>
      </c>
      <c r="AC462" s="24">
        <v>8063.4833201027086</v>
      </c>
      <c r="AD462" s="24">
        <v>8064.5392425745749</v>
      </c>
      <c r="AE462" s="24">
        <v>8061.7769053843185</v>
      </c>
      <c r="AF462" s="24">
        <v>8051.6816426605765</v>
      </c>
      <c r="AG462" s="24">
        <v>8039.3971026624204</v>
      </c>
      <c r="AH462" s="24">
        <v>8018.3786668449193</v>
      </c>
      <c r="AI462" s="24">
        <v>7987.5815574668504</v>
      </c>
      <c r="AJ462" s="24">
        <v>7972.0593770061969</v>
      </c>
      <c r="AK462" s="24">
        <v>7982.4408800976125</v>
      </c>
      <c r="AL462" s="24">
        <v>7999.9250976595449</v>
      </c>
      <c r="AM462" s="24">
        <v>8003.3846929324436</v>
      </c>
      <c r="AN462" s="24">
        <v>7985.6990877259941</v>
      </c>
      <c r="AO462" s="24">
        <v>7985.0110491166906</v>
      </c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</row>
    <row r="463" spans="1:73" s="12" customFormat="1" x14ac:dyDescent="0.4">
      <c r="A463" s="107"/>
      <c r="B463" s="111"/>
      <c r="C463" s="894"/>
    </row>
    <row r="464" spans="1:73" s="171" customFormat="1" ht="30.6" customHeight="1" x14ac:dyDescent="0.4">
      <c r="A464" s="107"/>
      <c r="B464" s="108" t="s">
        <v>48</v>
      </c>
      <c r="C464" s="901"/>
      <c r="D464" s="1210" t="str">
        <f>$D$12</f>
        <v>Framreiknuð losun: Sviðsmynd með núgildandi aðgerðum
Emission Projections: With Existing Measures (WEM) Scenario</v>
      </c>
      <c r="E464" s="1210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</row>
    <row r="465" spans="1:80" s="110" customFormat="1" ht="18" customHeight="1" x14ac:dyDescent="0.35">
      <c r="A465" s="107" t="s">
        <v>80</v>
      </c>
      <c r="B465" s="572" t="str">
        <f>A465&amp;" WEM"</f>
        <v>4.A Forest Landkt CO2-eq WEM</v>
      </c>
      <c r="C465" s="901" t="s">
        <v>48</v>
      </c>
      <c r="D465" s="18" t="s">
        <v>499</v>
      </c>
      <c r="E465" s="17" t="s">
        <v>213</v>
      </c>
      <c r="F465" s="24"/>
      <c r="G465" s="19" t="str">
        <f t="shared" ref="G465:G470" si="267">$G$5</f>
        <v>Þús. tonn CO₂-íg. | kt CO₂e</v>
      </c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0">
        <v>-548.98804168208767</v>
      </c>
      <c r="AQ465" s="20">
        <v>-563.86874949911191</v>
      </c>
      <c r="AR465" s="20">
        <v>-582.05188080455719</v>
      </c>
      <c r="AS465" s="20">
        <v>-602.08454630966605</v>
      </c>
      <c r="AT465" s="20">
        <v>-625.17238211862377</v>
      </c>
      <c r="AU465" s="20">
        <v>-651.37901684439203</v>
      </c>
      <c r="AV465" s="20">
        <v>-677.01960892627744</v>
      </c>
      <c r="AW465" s="20">
        <v>-707.2088143571566</v>
      </c>
      <c r="AX465" s="20">
        <v>-739.40279433922387</v>
      </c>
      <c r="AY465" s="20">
        <v>-776.34808185846487</v>
      </c>
      <c r="AZ465" s="20">
        <v>-815.3837994147234</v>
      </c>
      <c r="BA465" s="20">
        <v>-853.11427896222949</v>
      </c>
      <c r="BB465" s="20">
        <v>-897.55846825001834</v>
      </c>
      <c r="BC465" s="20">
        <v>-943.27226102375448</v>
      </c>
      <c r="BD465" s="20">
        <v>-990.47937781359042</v>
      </c>
      <c r="BE465" s="20">
        <v>-1041.8517947895573</v>
      </c>
      <c r="BF465" s="20">
        <v>-1093.0216366569603</v>
      </c>
      <c r="BG465" s="20">
        <v>-1149.8708226271704</v>
      </c>
      <c r="BH465" s="20">
        <v>-1207.6023359050159</v>
      </c>
      <c r="BI465" s="20">
        <v>-1270.2965527372173</v>
      </c>
      <c r="BJ465" s="20">
        <v>-1340.0128495860249</v>
      </c>
      <c r="BK465" s="20">
        <v>-1406.4827706837609</v>
      </c>
      <c r="BL465" s="20">
        <v>-1483.6677201425821</v>
      </c>
      <c r="BM465" s="20">
        <v>-1562.6731418497966</v>
      </c>
      <c r="BN465" s="20">
        <v>-1642.3378336028813</v>
      </c>
      <c r="BO465" s="20">
        <v>-1725.8067612564068</v>
      </c>
      <c r="BP465" s="20">
        <v>-1810.331326276882</v>
      </c>
      <c r="BQ465" s="20">
        <v>-1900.6964094235043</v>
      </c>
      <c r="BR465" s="20">
        <v>-1986.4179372012429</v>
      </c>
      <c r="BS465" s="20">
        <v>-2074.8129906425515</v>
      </c>
      <c r="BT465" s="20">
        <v>-2167.669271317282</v>
      </c>
      <c r="BU465" s="20">
        <v>-2257.1864190459032</v>
      </c>
    </row>
    <row r="466" spans="1:80" s="110" customFormat="1" ht="18" customHeight="1" x14ac:dyDescent="0.35">
      <c r="A466" s="107" t="s">
        <v>81</v>
      </c>
      <c r="B466" s="572" t="str">
        <f t="shared" ref="B466:B470" si="268">A466&amp;" WEM"</f>
        <v>4.B Croplandkt CO2-eq WEM</v>
      </c>
      <c r="C466" s="901" t="s">
        <v>48</v>
      </c>
      <c r="D466" s="18" t="s">
        <v>126</v>
      </c>
      <c r="E466" s="17" t="s">
        <v>153</v>
      </c>
      <c r="F466" s="24"/>
      <c r="G466" s="19" t="str">
        <f t="shared" si="267"/>
        <v>Þús. tonn CO₂-íg. | kt CO₂e</v>
      </c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0">
        <v>1904.8811133888016</v>
      </c>
      <c r="AQ466" s="20">
        <v>1922.4382459469305</v>
      </c>
      <c r="AR466" s="20">
        <v>1939.9953785050595</v>
      </c>
      <c r="AS466" s="20">
        <v>1957.5525110631884</v>
      </c>
      <c r="AT466" s="20">
        <v>1975.1096436213172</v>
      </c>
      <c r="AU466" s="20">
        <v>1991.8601497948134</v>
      </c>
      <c r="AV466" s="20">
        <v>2008.6106559683099</v>
      </c>
      <c r="AW466" s="20">
        <v>2025.3611621418061</v>
      </c>
      <c r="AX466" s="20">
        <v>2042.1116683153025</v>
      </c>
      <c r="AY466" s="20">
        <v>2058.8621744887987</v>
      </c>
      <c r="AZ466" s="20">
        <v>2075.612680662296</v>
      </c>
      <c r="BA466" s="20">
        <v>2092.363186835792</v>
      </c>
      <c r="BB466" s="20">
        <v>2109.113693009288</v>
      </c>
      <c r="BC466" s="20">
        <v>2125.8641991827849</v>
      </c>
      <c r="BD466" s="20">
        <v>2142.6147053562809</v>
      </c>
      <c r="BE466" s="20">
        <v>2159.3652115297773</v>
      </c>
      <c r="BF466" s="20">
        <v>2176.1157177032737</v>
      </c>
      <c r="BG466" s="20">
        <v>2192.8662238767706</v>
      </c>
      <c r="BH466" s="20">
        <v>2209.6167300502671</v>
      </c>
      <c r="BI466" s="20">
        <v>2226.3672362237635</v>
      </c>
      <c r="BJ466" s="20">
        <v>2243.1177423972599</v>
      </c>
      <c r="BK466" s="20">
        <v>2259.8682485707564</v>
      </c>
      <c r="BL466" s="20">
        <v>2276.6187547442523</v>
      </c>
      <c r="BM466" s="20">
        <v>2293.3692609177488</v>
      </c>
      <c r="BN466" s="20">
        <v>2310.1197670912452</v>
      </c>
      <c r="BO466" s="20">
        <v>2326.8702732647421</v>
      </c>
      <c r="BP466" s="20">
        <v>2343.6207794382385</v>
      </c>
      <c r="BQ466" s="20">
        <v>2360.3712856117349</v>
      </c>
      <c r="BR466" s="20">
        <v>2377.1217917852318</v>
      </c>
      <c r="BS466" s="20">
        <v>2393.8722979587278</v>
      </c>
      <c r="BT466" s="20">
        <v>2410.6228041322242</v>
      </c>
      <c r="BU466" s="20">
        <v>2427.3733103057207</v>
      </c>
    </row>
    <row r="467" spans="1:80" s="110" customFormat="1" ht="18" customHeight="1" x14ac:dyDescent="0.35">
      <c r="A467" s="107" t="s">
        <v>82</v>
      </c>
      <c r="B467" s="572" t="str">
        <f t="shared" si="268"/>
        <v>4.C Grasslandkt CO2-eq WEM</v>
      </c>
      <c r="C467" s="901" t="s">
        <v>48</v>
      </c>
      <c r="D467" s="18" t="s">
        <v>29</v>
      </c>
      <c r="E467" s="17" t="s">
        <v>154</v>
      </c>
      <c r="F467" s="24"/>
      <c r="G467" s="19" t="str">
        <f t="shared" si="267"/>
        <v>Þús. tonn CO₂-íg. | kt CO₂e</v>
      </c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0">
        <v>5912.3284131231048</v>
      </c>
      <c r="AQ467" s="20">
        <v>5888.2332403040964</v>
      </c>
      <c r="AR467" s="20">
        <v>5863.4762218226133</v>
      </c>
      <c r="AS467" s="20">
        <v>5840.412091049905</v>
      </c>
      <c r="AT467" s="20">
        <v>5817.7093786903733</v>
      </c>
      <c r="AU467" s="20">
        <v>5794.7318142532959</v>
      </c>
      <c r="AV467" s="20">
        <v>5773.9472010384816</v>
      </c>
      <c r="AW467" s="20">
        <v>5753.0519454942414</v>
      </c>
      <c r="AX467" s="20">
        <v>5732.9706679689552</v>
      </c>
      <c r="AY467" s="20">
        <v>5716.5229917140368</v>
      </c>
      <c r="AZ467" s="20">
        <v>5705.7447898867986</v>
      </c>
      <c r="BA467" s="20">
        <v>5700.9746669331016</v>
      </c>
      <c r="BB467" s="20">
        <v>5696.215560302142</v>
      </c>
      <c r="BC467" s="20">
        <v>5723.8388568872051</v>
      </c>
      <c r="BD467" s="20">
        <v>5718.1803134978773</v>
      </c>
      <c r="BE467" s="20">
        <v>5712.5896458624084</v>
      </c>
      <c r="BF467" s="20">
        <v>5707.8741386826368</v>
      </c>
      <c r="BG467" s="20">
        <v>5695.77399247838</v>
      </c>
      <c r="BH467" s="20">
        <v>5682.0996197473969</v>
      </c>
      <c r="BI467" s="20">
        <v>5666.5038749148471</v>
      </c>
      <c r="BJ467" s="20">
        <v>5651.8336592087608</v>
      </c>
      <c r="BK467" s="20">
        <v>5638.1641355026768</v>
      </c>
      <c r="BL467" s="20">
        <v>5624.2275097965921</v>
      </c>
      <c r="BM467" s="20">
        <v>5609.8889770905053</v>
      </c>
      <c r="BN467" s="20">
        <v>5596.2123473844204</v>
      </c>
      <c r="BO467" s="20">
        <v>5581.0388596783341</v>
      </c>
      <c r="BP467" s="20">
        <v>5560.4259170722507</v>
      </c>
      <c r="BQ467" s="20">
        <v>5540.3917372661654</v>
      </c>
      <c r="BR467" s="20">
        <v>5522.1108166600798</v>
      </c>
      <c r="BS467" s="20">
        <v>5502.1854840539927</v>
      </c>
      <c r="BT467" s="20">
        <v>5485.5431234479092</v>
      </c>
      <c r="BU467" s="20">
        <v>5470.8898576418233</v>
      </c>
    </row>
    <row r="468" spans="1:80" s="110" customFormat="1" ht="18" customHeight="1" x14ac:dyDescent="0.35">
      <c r="A468" s="107" t="s">
        <v>83</v>
      </c>
      <c r="B468" s="572" t="str">
        <f t="shared" si="268"/>
        <v>4.D Wetlandskt CO2-eq WEM</v>
      </c>
      <c r="C468" s="901" t="s">
        <v>48</v>
      </c>
      <c r="D468" s="18" t="s">
        <v>30</v>
      </c>
      <c r="E468" s="17" t="s">
        <v>155</v>
      </c>
      <c r="F468" s="24"/>
      <c r="G468" s="19" t="str">
        <f t="shared" si="267"/>
        <v>Þús. tonn CO₂-íg. | kt CO₂e</v>
      </c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0">
        <v>698.67710451569837</v>
      </c>
      <c r="AQ468" s="20">
        <v>697.44293344006928</v>
      </c>
      <c r="AR468" s="20">
        <v>696.20876236443996</v>
      </c>
      <c r="AS468" s="20">
        <v>694.48336626686944</v>
      </c>
      <c r="AT468" s="20">
        <v>693.24919519123989</v>
      </c>
      <c r="AU468" s="20">
        <v>691.83054753294937</v>
      </c>
      <c r="AV468" s="20">
        <v>690.53533245732001</v>
      </c>
      <c r="AW468" s="20">
        <v>689.23689071502417</v>
      </c>
      <c r="AX468" s="20">
        <v>687.94167563939504</v>
      </c>
      <c r="AY468" s="20">
        <v>686.64646056376557</v>
      </c>
      <c r="AZ468" s="20">
        <v>685.23172887279725</v>
      </c>
      <c r="BA468" s="20">
        <v>683.93651379716789</v>
      </c>
      <c r="BB468" s="20">
        <v>682.63204973653865</v>
      </c>
      <c r="BC468" s="20">
        <v>681.3368346609094</v>
      </c>
      <c r="BD468" s="20">
        <v>680.04161958528005</v>
      </c>
      <c r="BE468" s="20">
        <v>678.7464045096508</v>
      </c>
      <c r="BF468" s="20">
        <v>677.4511894340219</v>
      </c>
      <c r="BG468" s="20">
        <v>676.15597435839231</v>
      </c>
      <c r="BH468" s="20">
        <v>674.86075928276296</v>
      </c>
      <c r="BI468" s="20">
        <v>673.56554420713405</v>
      </c>
      <c r="BJ468" s="20">
        <v>672.2703291315047</v>
      </c>
      <c r="BK468" s="20">
        <v>670.97511405587511</v>
      </c>
      <c r="BL468" s="20">
        <v>669.67989898024598</v>
      </c>
      <c r="BM468" s="20">
        <v>668.38468390461685</v>
      </c>
      <c r="BN468" s="20">
        <v>667.08946882898772</v>
      </c>
      <c r="BO468" s="20">
        <v>665.79425375335848</v>
      </c>
      <c r="BP468" s="20">
        <v>664.49903867772923</v>
      </c>
      <c r="BQ468" s="20">
        <v>663.20382360209987</v>
      </c>
      <c r="BR468" s="20">
        <v>661.90860852647074</v>
      </c>
      <c r="BS468" s="20">
        <v>660.6133934508415</v>
      </c>
      <c r="BT468" s="20">
        <v>659.31817837521203</v>
      </c>
      <c r="BU468" s="20">
        <v>658.0229632995829</v>
      </c>
    </row>
    <row r="469" spans="1:80" s="110" customFormat="1" ht="18" customHeight="1" x14ac:dyDescent="0.4">
      <c r="A469" s="107" t="s">
        <v>98</v>
      </c>
      <c r="B469" s="572" t="str">
        <f t="shared" si="268"/>
        <v>LULUCF Annað WEM</v>
      </c>
      <c r="C469" s="901" t="s">
        <v>48</v>
      </c>
      <c r="D469" s="18" t="s">
        <v>11</v>
      </c>
      <c r="E469" s="17" t="s">
        <v>143</v>
      </c>
      <c r="F469" s="24"/>
      <c r="G469" s="19" t="str">
        <f t="shared" si="267"/>
        <v>Þús. tonn CO₂-íg. | kt CO₂e</v>
      </c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18">
        <f t="shared" ref="AP469:BU469" si="269">AP$470-SUM(AP$465:AP$468)</f>
        <v>35.557848980364724</v>
      </c>
      <c r="AQ469" s="18">
        <f t="shared" si="269"/>
        <v>34.74687975625875</v>
      </c>
      <c r="AR469" s="18">
        <f t="shared" si="269"/>
        <v>34.88666458517946</v>
      </c>
      <c r="AS469" s="18">
        <f t="shared" si="269"/>
        <v>33.85326857310065</v>
      </c>
      <c r="AT469" s="18">
        <f t="shared" si="269"/>
        <v>34.018409590683405</v>
      </c>
      <c r="AU469" s="18">
        <f t="shared" si="269"/>
        <v>32.991343334885642</v>
      </c>
      <c r="AV469" s="18">
        <f t="shared" si="269"/>
        <v>34.592016513448471</v>
      </c>
      <c r="AW469" s="18">
        <f t="shared" si="269"/>
        <v>34.641029559126764</v>
      </c>
      <c r="AX469" s="18">
        <f t="shared" si="269"/>
        <v>35.998671825444035</v>
      </c>
      <c r="AY469" s="18">
        <f t="shared" si="269"/>
        <v>36.395587364439962</v>
      </c>
      <c r="AZ469" s="18">
        <f t="shared" si="269"/>
        <v>37.752885196004172</v>
      </c>
      <c r="BA469" s="18">
        <f t="shared" si="269"/>
        <v>38.081751209809227</v>
      </c>
      <c r="BB469" s="18">
        <f t="shared" si="269"/>
        <v>39.060592246542001</v>
      </c>
      <c r="BC469" s="18">
        <f t="shared" si="269"/>
        <v>39.265769845741488</v>
      </c>
      <c r="BD469" s="18">
        <f t="shared" si="269"/>
        <v>40.336792558086017</v>
      </c>
      <c r="BE469" s="18">
        <f t="shared" si="269"/>
        <v>39.783525904284943</v>
      </c>
      <c r="BF469" s="18">
        <f t="shared" si="269"/>
        <v>39.765483086159293</v>
      </c>
      <c r="BG469" s="18">
        <f t="shared" si="269"/>
        <v>38.781443935187781</v>
      </c>
      <c r="BH469" s="18">
        <f t="shared" si="269"/>
        <v>38.157887231044697</v>
      </c>
      <c r="BI469" s="18">
        <f t="shared" si="269"/>
        <v>37.647231945939893</v>
      </c>
      <c r="BJ469" s="18">
        <f t="shared" si="269"/>
        <v>36.68359852633057</v>
      </c>
      <c r="BK469" s="18">
        <f t="shared" si="269"/>
        <v>35.930948571763111</v>
      </c>
      <c r="BL469" s="18">
        <f t="shared" si="269"/>
        <v>34.574065850800253</v>
      </c>
      <c r="BM469" s="18">
        <f t="shared" si="269"/>
        <v>32.314409811318001</v>
      </c>
      <c r="BN469" s="18">
        <f t="shared" si="269"/>
        <v>32.655567106788112</v>
      </c>
      <c r="BO469" s="18">
        <f t="shared" si="269"/>
        <v>30.0098678923232</v>
      </c>
      <c r="BP469" s="18">
        <f t="shared" si="269"/>
        <v>30.303934325002047</v>
      </c>
      <c r="BQ469" s="18">
        <f t="shared" si="269"/>
        <v>27.440186050198463</v>
      </c>
      <c r="BR469" s="18">
        <f t="shared" si="269"/>
        <v>28.056277092252458</v>
      </c>
      <c r="BS469" s="18">
        <f t="shared" si="269"/>
        <v>25.312964282808935</v>
      </c>
      <c r="BT469" s="18">
        <f t="shared" si="269"/>
        <v>24.93736906238064</v>
      </c>
      <c r="BU469" s="18">
        <f t="shared" si="269"/>
        <v>22.718380074227753</v>
      </c>
    </row>
    <row r="470" spans="1:80" s="110" customFormat="1" ht="18" customHeight="1" x14ac:dyDescent="0.4">
      <c r="A470" s="107" t="s">
        <v>45</v>
      </c>
      <c r="B470" s="572" t="str">
        <f t="shared" si="268"/>
        <v>4. LULUCFkt CO2-eq WEM</v>
      </c>
      <c r="C470" s="901" t="s">
        <v>48</v>
      </c>
      <c r="D470" s="24" t="s">
        <v>140</v>
      </c>
      <c r="E470" s="24"/>
      <c r="F470" s="24"/>
      <c r="G470" s="25" t="str">
        <f t="shared" si="267"/>
        <v>Þús. tonn CO₂-íg. | kt CO₂e</v>
      </c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4">
        <v>8002.4564383258821</v>
      </c>
      <c r="AQ470" s="24">
        <v>7978.9925499482433</v>
      </c>
      <c r="AR470" s="24">
        <v>7952.5151464727351</v>
      </c>
      <c r="AS470" s="24">
        <v>7924.2166906433977</v>
      </c>
      <c r="AT470" s="24">
        <v>7894.9142449749897</v>
      </c>
      <c r="AU470" s="24">
        <v>7860.0348380715523</v>
      </c>
      <c r="AV470" s="24">
        <v>7830.665597051282</v>
      </c>
      <c r="AW470" s="24">
        <v>7795.0822135530416</v>
      </c>
      <c r="AX470" s="24">
        <v>7759.6198894098725</v>
      </c>
      <c r="AY470" s="24">
        <v>7722.0791322725763</v>
      </c>
      <c r="AZ470" s="24">
        <v>7688.9582852031726</v>
      </c>
      <c r="BA470" s="24">
        <v>7662.2418398136415</v>
      </c>
      <c r="BB470" s="24">
        <v>7629.4634270444922</v>
      </c>
      <c r="BC470" s="24">
        <v>7627.0333995528863</v>
      </c>
      <c r="BD470" s="24">
        <v>7590.6940531839346</v>
      </c>
      <c r="BE470" s="24">
        <v>7548.6329930165639</v>
      </c>
      <c r="BF470" s="24">
        <v>7508.1848922491317</v>
      </c>
      <c r="BG470" s="24">
        <v>7453.7068120215599</v>
      </c>
      <c r="BH470" s="24">
        <v>7397.1326604064552</v>
      </c>
      <c r="BI470" s="24">
        <v>7333.7873345544667</v>
      </c>
      <c r="BJ470" s="24">
        <v>7263.892479677831</v>
      </c>
      <c r="BK470" s="24">
        <v>7198.45567601731</v>
      </c>
      <c r="BL470" s="24">
        <v>7121.4325092293093</v>
      </c>
      <c r="BM470" s="24">
        <v>7041.2841898743927</v>
      </c>
      <c r="BN470" s="24">
        <v>6963.7393168085609</v>
      </c>
      <c r="BO470" s="24">
        <v>6877.9064933323507</v>
      </c>
      <c r="BP470" s="24">
        <v>6788.5183432363383</v>
      </c>
      <c r="BQ470" s="24">
        <v>6690.7106231066946</v>
      </c>
      <c r="BR470" s="24">
        <v>6602.7795568627917</v>
      </c>
      <c r="BS470" s="24">
        <v>6507.1711491038195</v>
      </c>
      <c r="BT470" s="24">
        <v>6412.7522037004446</v>
      </c>
      <c r="BU470" s="24">
        <v>6321.8180922754509</v>
      </c>
    </row>
    <row r="471" spans="1:80" s="12" customFormat="1" x14ac:dyDescent="0.4">
      <c r="A471" s="107"/>
      <c r="B471" s="111"/>
      <c r="C471" s="894"/>
    </row>
    <row r="472" spans="1:80" s="171" customFormat="1" ht="30.6" customHeight="1" x14ac:dyDescent="0.4">
      <c r="A472" s="107"/>
      <c r="B472" s="108" t="s">
        <v>48</v>
      </c>
      <c r="C472" s="901"/>
      <c r="D472" s="1210" t="s">
        <v>477</v>
      </c>
      <c r="E472" s="1210"/>
      <c r="F472" s="1210"/>
      <c r="G472" s="1210"/>
      <c r="H472" s="506"/>
      <c r="I472" s="506"/>
      <c r="J472" s="506"/>
      <c r="K472" s="506"/>
      <c r="L472" s="506"/>
      <c r="M472" s="506"/>
      <c r="N472" s="506"/>
      <c r="O472" s="506"/>
      <c r="P472" s="506"/>
      <c r="Q472" s="506"/>
      <c r="R472" s="506"/>
      <c r="S472" s="506"/>
      <c r="T472" s="506"/>
      <c r="U472" s="506"/>
      <c r="V472" s="506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</row>
    <row r="473" spans="1:80" s="110" customFormat="1" ht="15" customHeight="1" x14ac:dyDescent="0.4">
      <c r="A473" s="107"/>
      <c r="B473" s="111"/>
      <c r="C473" s="894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</row>
    <row r="474" spans="1:80" s="110" customFormat="1" ht="15" customHeight="1" x14ac:dyDescent="0.4">
      <c r="A474" s="107"/>
      <c r="B474" s="111"/>
      <c r="C474" s="894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</row>
    <row r="475" spans="1:80" s="110" customFormat="1" ht="15" customHeight="1" x14ac:dyDescent="0.4">
      <c r="A475" s="107"/>
      <c r="B475" s="111"/>
      <c r="C475" s="894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</row>
    <row r="476" spans="1:80" s="182" customFormat="1" ht="15" customHeight="1" thickBot="1" x14ac:dyDescent="0.45">
      <c r="C476" s="912"/>
    </row>
    <row r="477" spans="1:80" s="12" customFormat="1" ht="15" customHeight="1" thickTop="1" x14ac:dyDescent="0.4">
      <c r="A477" s="107"/>
      <c r="B477" s="111"/>
      <c r="C477" s="894"/>
    </row>
    <row r="478" spans="1:80" s="686" customFormat="1" ht="42.6" customHeight="1" x14ac:dyDescent="0.75">
      <c r="A478" s="684"/>
      <c r="B478" s="685" t="s">
        <v>48</v>
      </c>
      <c r="C478" s="913"/>
      <c r="D478" s="418" t="s">
        <v>279</v>
      </c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  <c r="AA478" s="116"/>
      <c r="AB478" s="116"/>
      <c r="AC478" s="116"/>
      <c r="AD478" s="116"/>
      <c r="AE478" s="116"/>
      <c r="AF478" s="116"/>
      <c r="AG478" s="116"/>
      <c r="AH478" s="116"/>
      <c r="AI478" s="116"/>
      <c r="AJ478" s="116"/>
      <c r="AK478" s="116"/>
      <c r="AL478" s="116"/>
      <c r="AM478" s="116"/>
      <c r="AN478" s="116"/>
      <c r="AO478" s="116"/>
      <c r="AP478" s="116"/>
      <c r="AQ478" s="116"/>
      <c r="AR478" s="116"/>
      <c r="AS478" s="116"/>
      <c r="AT478" s="116"/>
      <c r="AU478" s="116"/>
      <c r="AV478" s="116"/>
      <c r="AW478" s="116"/>
      <c r="AX478" s="183"/>
      <c r="AY478" s="183"/>
      <c r="AZ478" s="183"/>
      <c r="BA478" s="183"/>
      <c r="BB478" s="116"/>
      <c r="BC478" s="116"/>
      <c r="BD478" s="116"/>
      <c r="BE478" s="116"/>
      <c r="BF478" s="116"/>
      <c r="BG478" s="116"/>
      <c r="BH478" s="116"/>
      <c r="BI478" s="116"/>
      <c r="BJ478" s="116"/>
      <c r="BK478" s="116"/>
      <c r="BL478" s="116"/>
      <c r="BM478" s="116"/>
      <c r="BN478" s="116"/>
      <c r="BO478" s="116"/>
      <c r="BP478" s="116"/>
      <c r="BQ478" s="116"/>
      <c r="BR478" s="116"/>
      <c r="BS478" s="116"/>
      <c r="BT478" s="116"/>
      <c r="BU478" s="116"/>
      <c r="BV478" s="429"/>
      <c r="BW478" s="429"/>
      <c r="BX478" s="429"/>
      <c r="BY478" s="429"/>
      <c r="BZ478" s="429"/>
      <c r="CA478" s="429"/>
      <c r="CB478" s="429"/>
    </row>
    <row r="479" spans="1:80" s="689" customFormat="1" ht="37.200000000000003" customHeight="1" x14ac:dyDescent="0.4">
      <c r="A479" s="687"/>
      <c r="B479" s="688"/>
      <c r="C479" s="914"/>
      <c r="D479" s="1206" t="s">
        <v>280</v>
      </c>
      <c r="E479" s="1206"/>
      <c r="F479" s="1206"/>
      <c r="G479" s="1206"/>
      <c r="H479" s="706"/>
      <c r="I479" s="706"/>
      <c r="J479" s="706"/>
      <c r="K479" s="706"/>
      <c r="L479" s="706"/>
      <c r="M479" s="706"/>
      <c r="N479" s="706"/>
      <c r="O479" s="706"/>
      <c r="P479" s="706"/>
      <c r="Q479" s="706"/>
      <c r="R479" s="706"/>
      <c r="S479" s="706"/>
      <c r="T479" s="706"/>
      <c r="U479" s="706"/>
      <c r="V479" s="706"/>
      <c r="W479" s="495"/>
      <c r="X479" s="496"/>
      <c r="Y479" s="496"/>
      <c r="Z479" s="496"/>
      <c r="AA479" s="496"/>
      <c r="AB479" s="496"/>
      <c r="AC479" s="496"/>
      <c r="AD479" s="496"/>
      <c r="AE479" s="496"/>
      <c r="AF479" s="496"/>
      <c r="AG479" s="496"/>
      <c r="AH479" s="496"/>
      <c r="AI479" s="496"/>
      <c r="AJ479" s="496"/>
      <c r="AK479" s="496"/>
      <c r="AL479" s="496"/>
      <c r="AM479" s="496"/>
      <c r="AN479" s="496"/>
      <c r="AO479" s="496"/>
      <c r="AP479" s="117"/>
      <c r="AQ479" s="117"/>
      <c r="AR479" s="117"/>
      <c r="AS479" s="117"/>
      <c r="AT479" s="117"/>
      <c r="AU479" s="117"/>
      <c r="AV479" s="117"/>
      <c r="AW479" s="117"/>
      <c r="AX479" s="184"/>
      <c r="AY479" s="184"/>
      <c r="AZ479" s="184"/>
      <c r="BA479" s="184"/>
      <c r="BB479" s="117"/>
      <c r="BC479" s="117"/>
      <c r="BD479" s="117"/>
      <c r="BE479" s="117"/>
      <c r="BF479" s="117"/>
      <c r="BG479" s="117"/>
      <c r="BH479" s="117"/>
      <c r="BI479" s="117"/>
      <c r="BJ479" s="117"/>
      <c r="BK479" s="117"/>
      <c r="BL479" s="117"/>
      <c r="BM479" s="117"/>
      <c r="BN479" s="117"/>
      <c r="BO479" s="117"/>
      <c r="BP479" s="117"/>
      <c r="BQ479" s="117"/>
      <c r="BR479" s="117"/>
      <c r="BS479" s="117"/>
      <c r="BT479" s="117"/>
      <c r="BU479" s="117"/>
    </row>
    <row r="480" spans="1:80" s="110" customFormat="1" ht="15" customHeight="1" x14ac:dyDescent="0.4">
      <c r="A480" s="111" t="s">
        <v>234</v>
      </c>
      <c r="B480" s="108" t="s">
        <v>48</v>
      </c>
      <c r="C480" s="901"/>
      <c r="D480" s="18" t="s">
        <v>235</v>
      </c>
      <c r="E480" s="24"/>
      <c r="F480" s="24"/>
      <c r="G480" s="19" t="s">
        <v>281</v>
      </c>
      <c r="H480" s="185"/>
      <c r="I480" s="185"/>
      <c r="J480" s="185"/>
      <c r="K480" s="185"/>
      <c r="L480" s="185"/>
      <c r="M480" s="185"/>
      <c r="N480" s="185"/>
      <c r="O480" s="185"/>
      <c r="P480" s="185"/>
      <c r="Q480" s="185"/>
      <c r="R480" s="185"/>
      <c r="S480" s="185"/>
      <c r="T480" s="185"/>
      <c r="U480" s="185"/>
      <c r="V480" s="185"/>
      <c r="W480" s="185"/>
      <c r="X480" s="185"/>
      <c r="Y480" s="185"/>
      <c r="Z480" s="185"/>
      <c r="AA480" s="185"/>
      <c r="AB480" s="185"/>
      <c r="AC480" s="185"/>
      <c r="AD480" s="185"/>
      <c r="AE480" s="18"/>
      <c r="AF480" s="18"/>
      <c r="AG480" s="18"/>
      <c r="AH480" s="18">
        <v>5493</v>
      </c>
      <c r="AI480" s="18">
        <v>2005</v>
      </c>
      <c r="AJ480" s="18">
        <v>4122</v>
      </c>
      <c r="AK480" s="18">
        <v>4922</v>
      </c>
      <c r="AL480" s="18">
        <v>10419</v>
      </c>
      <c r="AM480" s="18">
        <v>5104</v>
      </c>
      <c r="AN480" s="18">
        <v>8456</v>
      </c>
      <c r="AO480" s="18">
        <v>8731</v>
      </c>
    </row>
    <row r="481" spans="1:41" s="110" customFormat="1" ht="15" customHeight="1" x14ac:dyDescent="0.4">
      <c r="A481" s="111" t="s">
        <v>236</v>
      </c>
      <c r="B481" s="108" t="s">
        <v>48</v>
      </c>
      <c r="C481" s="901"/>
      <c r="D481" s="18" t="s">
        <v>237</v>
      </c>
      <c r="E481" s="24"/>
      <c r="F481" s="24"/>
      <c r="G481" s="19" t="s">
        <v>281</v>
      </c>
      <c r="H481" s="185"/>
      <c r="I481" s="185"/>
      <c r="J481" s="185"/>
      <c r="K481" s="185"/>
      <c r="L481" s="185"/>
      <c r="M481" s="185"/>
      <c r="N481" s="185"/>
      <c r="O481" s="185"/>
      <c r="P481" s="185"/>
      <c r="Q481" s="185"/>
      <c r="R481" s="185"/>
      <c r="S481" s="185"/>
      <c r="T481" s="185"/>
      <c r="U481" s="185"/>
      <c r="V481" s="185"/>
      <c r="W481" s="185"/>
      <c r="X481" s="185"/>
      <c r="Y481" s="185"/>
      <c r="Z481" s="185"/>
      <c r="AA481" s="185"/>
      <c r="AB481" s="185"/>
      <c r="AC481" s="185"/>
      <c r="AD481" s="185"/>
      <c r="AE481" s="18"/>
      <c r="AF481" s="18">
        <v>12667</v>
      </c>
      <c r="AG481" s="18">
        <v>11704</v>
      </c>
      <c r="AH481" s="18">
        <v>12496</v>
      </c>
      <c r="AI481" s="18">
        <v>16402</v>
      </c>
      <c r="AJ481" s="18">
        <v>21862</v>
      </c>
      <c r="AK481" s="18">
        <v>11720</v>
      </c>
      <c r="AL481" s="18">
        <v>12047</v>
      </c>
      <c r="AM481" s="18">
        <v>37144</v>
      </c>
      <c r="AN481" s="18">
        <v>66212</v>
      </c>
      <c r="AO481" s="18">
        <v>38177</v>
      </c>
    </row>
    <row r="482" spans="1:41" s="110" customFormat="1" ht="15" customHeight="1" x14ac:dyDescent="0.4">
      <c r="A482" s="111" t="s">
        <v>238</v>
      </c>
      <c r="B482" s="108" t="s">
        <v>48</v>
      </c>
      <c r="C482" s="901"/>
      <c r="D482" s="18" t="s">
        <v>239</v>
      </c>
      <c r="E482" s="24"/>
      <c r="F482" s="24"/>
      <c r="G482" s="19" t="s">
        <v>281</v>
      </c>
      <c r="H482" s="185"/>
      <c r="I482" s="185"/>
      <c r="J482" s="185"/>
      <c r="K482" s="185"/>
      <c r="L482" s="185"/>
      <c r="M482" s="185"/>
      <c r="N482" s="185"/>
      <c r="O482" s="185"/>
      <c r="P482" s="185"/>
      <c r="Q482" s="185"/>
      <c r="R482" s="185"/>
      <c r="S482" s="185"/>
      <c r="T482" s="185"/>
      <c r="U482" s="185"/>
      <c r="V482" s="185"/>
      <c r="W482" s="185"/>
      <c r="X482" s="185"/>
      <c r="Y482" s="185"/>
      <c r="Z482" s="185"/>
      <c r="AA482" s="185"/>
      <c r="AB482" s="185"/>
      <c r="AC482" s="185"/>
      <c r="AD482" s="185"/>
      <c r="AE482" s="18">
        <v>13324</v>
      </c>
      <c r="AF482" s="18">
        <v>12659</v>
      </c>
      <c r="AG482" s="18">
        <v>12514</v>
      </c>
      <c r="AH482" s="18">
        <v>14699</v>
      </c>
      <c r="AI482" s="18">
        <v>17854</v>
      </c>
      <c r="AJ482" s="18">
        <v>14955</v>
      </c>
      <c r="AK482" s="18">
        <v>11850</v>
      </c>
      <c r="AL482" s="18"/>
      <c r="AM482" s="18"/>
      <c r="AN482" s="18"/>
      <c r="AO482" s="18"/>
    </row>
    <row r="483" spans="1:41" s="110" customFormat="1" ht="15" customHeight="1" x14ac:dyDescent="0.4">
      <c r="A483" s="111" t="s">
        <v>240</v>
      </c>
      <c r="B483" s="108" t="s">
        <v>48</v>
      </c>
      <c r="C483" s="901"/>
      <c r="D483" s="18" t="s">
        <v>241</v>
      </c>
      <c r="E483" s="24"/>
      <c r="F483" s="24"/>
      <c r="G483" s="19" t="s">
        <v>281</v>
      </c>
      <c r="H483" s="185"/>
      <c r="I483" s="185"/>
      <c r="J483" s="185"/>
      <c r="K483" s="185"/>
      <c r="L483" s="185"/>
      <c r="M483" s="185"/>
      <c r="N483" s="185"/>
      <c r="O483" s="185"/>
      <c r="P483" s="185"/>
      <c r="Q483" s="185"/>
      <c r="R483" s="185"/>
      <c r="S483" s="185"/>
      <c r="T483" s="185"/>
      <c r="U483" s="185"/>
      <c r="V483" s="185"/>
      <c r="W483" s="185"/>
      <c r="X483" s="185"/>
      <c r="Y483" s="185"/>
      <c r="Z483" s="185"/>
      <c r="AA483" s="185"/>
      <c r="AB483" s="185"/>
      <c r="AC483" s="185"/>
      <c r="AD483" s="185"/>
      <c r="AE483" s="18"/>
      <c r="AF483" s="18"/>
      <c r="AG483" s="18"/>
      <c r="AH483" s="18"/>
      <c r="AI483" s="18"/>
      <c r="AJ483" s="18"/>
      <c r="AK483" s="18"/>
      <c r="AL483" s="18"/>
      <c r="AM483" s="18">
        <v>18369</v>
      </c>
      <c r="AN483" s="18">
        <v>78709</v>
      </c>
      <c r="AO483" s="18">
        <v>130473</v>
      </c>
    </row>
    <row r="484" spans="1:41" s="110" customFormat="1" ht="15" customHeight="1" x14ac:dyDescent="0.4">
      <c r="A484" s="111" t="s">
        <v>242</v>
      </c>
      <c r="B484" s="108" t="s">
        <v>48</v>
      </c>
      <c r="C484" s="901"/>
      <c r="D484" s="18" t="s">
        <v>243</v>
      </c>
      <c r="E484" s="24"/>
      <c r="F484" s="24"/>
      <c r="G484" s="19" t="s">
        <v>281</v>
      </c>
      <c r="H484" s="185"/>
      <c r="I484" s="185"/>
      <c r="J484" s="185"/>
      <c r="K484" s="185"/>
      <c r="L484" s="185"/>
      <c r="M484" s="185"/>
      <c r="N484" s="185"/>
      <c r="O484" s="185"/>
      <c r="P484" s="185"/>
      <c r="Q484" s="185"/>
      <c r="R484" s="185"/>
      <c r="S484" s="185"/>
      <c r="T484" s="185"/>
      <c r="U484" s="185"/>
      <c r="V484" s="185"/>
      <c r="W484" s="185"/>
      <c r="X484" s="185"/>
      <c r="Y484" s="185"/>
      <c r="Z484" s="185"/>
      <c r="AA484" s="185"/>
      <c r="AB484" s="185"/>
      <c r="AC484" s="185"/>
      <c r="AD484" s="185"/>
      <c r="AE484" s="18">
        <v>350850</v>
      </c>
      <c r="AF484" s="18">
        <v>381604</v>
      </c>
      <c r="AG484" s="18">
        <v>425528</v>
      </c>
      <c r="AH484" s="18">
        <v>503641</v>
      </c>
      <c r="AI484" s="18">
        <v>527422</v>
      </c>
      <c r="AJ484" s="18">
        <v>501307</v>
      </c>
      <c r="AK484" s="18">
        <v>567632</v>
      </c>
      <c r="AL484" s="18">
        <v>167534</v>
      </c>
      <c r="AM484" s="18">
        <v>205173</v>
      </c>
      <c r="AN484" s="18">
        <v>382823</v>
      </c>
      <c r="AO484" s="18">
        <v>432648</v>
      </c>
    </row>
    <row r="485" spans="1:41" s="110" customFormat="1" ht="15" customHeight="1" x14ac:dyDescent="0.4">
      <c r="A485" s="111" t="s">
        <v>244</v>
      </c>
      <c r="B485" s="108" t="s">
        <v>48</v>
      </c>
      <c r="C485" s="901"/>
      <c r="D485" s="18" t="s">
        <v>245</v>
      </c>
      <c r="E485" s="24"/>
      <c r="F485" s="24"/>
      <c r="G485" s="19" t="s">
        <v>281</v>
      </c>
      <c r="H485" s="185"/>
      <c r="I485" s="185"/>
      <c r="J485" s="185"/>
      <c r="K485" s="185"/>
      <c r="L485" s="185"/>
      <c r="M485" s="185"/>
      <c r="N485" s="185"/>
      <c r="O485" s="185"/>
      <c r="P485" s="185"/>
      <c r="Q485" s="185"/>
      <c r="R485" s="185"/>
      <c r="S485" s="185"/>
      <c r="T485" s="185"/>
      <c r="U485" s="185"/>
      <c r="V485" s="185"/>
      <c r="W485" s="185"/>
      <c r="X485" s="185"/>
      <c r="Y485" s="185"/>
      <c r="Z485" s="185"/>
      <c r="AA485" s="185"/>
      <c r="AB485" s="185"/>
      <c r="AC485" s="185"/>
      <c r="AD485" s="185"/>
      <c r="AE485" s="18"/>
      <c r="AF485" s="18">
        <v>85630</v>
      </c>
      <c r="AG485" s="18">
        <v>97944</v>
      </c>
      <c r="AH485" s="18">
        <v>183031</v>
      </c>
      <c r="AI485" s="18">
        <v>250080</v>
      </c>
      <c r="AJ485" s="18">
        <v>278125</v>
      </c>
      <c r="AK485" s="18"/>
      <c r="AL485" s="18"/>
      <c r="AM485" s="18"/>
      <c r="AN485" s="18"/>
      <c r="AO485" s="18"/>
    </row>
    <row r="486" spans="1:41" s="110" customFormat="1" ht="15" customHeight="1" x14ac:dyDescent="0.4">
      <c r="A486" s="111" t="s">
        <v>246</v>
      </c>
      <c r="B486" s="108" t="s">
        <v>48</v>
      </c>
      <c r="C486" s="901"/>
      <c r="D486" s="18" t="s">
        <v>247</v>
      </c>
      <c r="E486" s="24"/>
      <c r="F486" s="24"/>
      <c r="G486" s="19" t="s">
        <v>281</v>
      </c>
      <c r="H486" s="185"/>
      <c r="I486" s="185"/>
      <c r="J486" s="185"/>
      <c r="K486" s="185"/>
      <c r="L486" s="185"/>
      <c r="M486" s="185"/>
      <c r="N486" s="185"/>
      <c r="O486" s="185"/>
      <c r="P486" s="185"/>
      <c r="Q486" s="185"/>
      <c r="R486" s="185"/>
      <c r="S486" s="185"/>
      <c r="T486" s="185"/>
      <c r="U486" s="185"/>
      <c r="V486" s="185"/>
      <c r="W486" s="185"/>
      <c r="X486" s="185"/>
      <c r="Y486" s="185"/>
      <c r="Z486" s="185"/>
      <c r="AA486" s="185"/>
      <c r="AB486" s="185"/>
      <c r="AC486" s="185"/>
      <c r="AD486" s="185"/>
      <c r="AE486" s="18"/>
      <c r="AF486" s="18"/>
      <c r="AG486" s="18"/>
      <c r="AH486" s="18"/>
      <c r="AI486" s="18"/>
      <c r="AJ486" s="18"/>
      <c r="AK486" s="18"/>
      <c r="AL486" s="18"/>
      <c r="AM486" s="18">
        <v>1253</v>
      </c>
      <c r="AN486" s="18">
        <v>1096</v>
      </c>
      <c r="AO486" s="18"/>
    </row>
    <row r="487" spans="1:41" s="12" customFormat="1" ht="15" customHeight="1" x14ac:dyDescent="0.4">
      <c r="A487" s="111" t="s">
        <v>248</v>
      </c>
      <c r="B487" s="111" t="s">
        <v>248</v>
      </c>
      <c r="C487" s="901" t="s">
        <v>48</v>
      </c>
      <c r="D487" s="24" t="s">
        <v>140</v>
      </c>
      <c r="E487" s="24"/>
      <c r="F487" s="24"/>
      <c r="G487" s="25" t="s">
        <v>282</v>
      </c>
      <c r="H487" s="186"/>
      <c r="I487" s="186"/>
      <c r="J487" s="186"/>
      <c r="K487" s="186"/>
      <c r="L487" s="186"/>
      <c r="M487" s="186"/>
      <c r="N487" s="186"/>
      <c r="O487" s="186"/>
      <c r="P487" s="186"/>
      <c r="Q487" s="186"/>
      <c r="R487" s="186"/>
      <c r="S487" s="186"/>
      <c r="T487" s="186"/>
      <c r="U487" s="186"/>
      <c r="V487" s="186"/>
      <c r="W487" s="186"/>
      <c r="X487" s="186"/>
      <c r="Y487" s="186"/>
      <c r="Z487" s="186"/>
      <c r="AA487" s="186"/>
      <c r="AB487" s="186"/>
      <c r="AC487" s="186"/>
      <c r="AD487" s="186"/>
      <c r="AE487" s="24">
        <v>364174</v>
      </c>
      <c r="AF487" s="180">
        <v>492560</v>
      </c>
      <c r="AG487" s="180">
        <v>547690</v>
      </c>
      <c r="AH487" s="180">
        <v>719360</v>
      </c>
      <c r="AI487" s="180">
        <v>813763</v>
      </c>
      <c r="AJ487" s="180">
        <v>820371</v>
      </c>
      <c r="AK487" s="180">
        <v>596124</v>
      </c>
      <c r="AL487" s="180">
        <v>190000</v>
      </c>
      <c r="AM487" s="180">
        <v>267043</v>
      </c>
      <c r="AN487" s="180">
        <v>537296</v>
      </c>
      <c r="AO487" s="180">
        <v>610029</v>
      </c>
    </row>
    <row r="488" spans="1:41" x14ac:dyDescent="0.4">
      <c r="AE488" s="187"/>
    </row>
  </sheetData>
  <mergeCells count="30">
    <mergeCell ref="D417:E417"/>
    <mergeCell ref="D402:E402"/>
    <mergeCell ref="D366:E366"/>
    <mergeCell ref="D373:E373"/>
    <mergeCell ref="D449:G449"/>
    <mergeCell ref="D12:E12"/>
    <mergeCell ref="D43:E43"/>
    <mergeCell ref="D134:E134"/>
    <mergeCell ref="D163:E163"/>
    <mergeCell ref="D209:E209"/>
    <mergeCell ref="D20:E20"/>
    <mergeCell ref="D55:E55"/>
    <mergeCell ref="D103:E103"/>
    <mergeCell ref="D173:E173"/>
    <mergeCell ref="D233:E233"/>
    <mergeCell ref="D275:G275"/>
    <mergeCell ref="D146:G146"/>
    <mergeCell ref="D479:G479"/>
    <mergeCell ref="D86:E86"/>
    <mergeCell ref="D267:E267"/>
    <mergeCell ref="D289:E289"/>
    <mergeCell ref="D313:E313"/>
    <mergeCell ref="D472:G472"/>
    <mergeCell ref="D296:E296"/>
    <mergeCell ref="D318:E318"/>
    <mergeCell ref="D307:G307"/>
    <mergeCell ref="D339:E339"/>
    <mergeCell ref="D346:E346"/>
    <mergeCell ref="D464:E464"/>
    <mergeCell ref="D443:E443"/>
  </mergeCells>
  <conditionalFormatting sqref="A164:B171 A313:B313 D313:XFD313 A314:AO316 A322:XFD330 V353:AU356 V357:XFD359 A431:XFD448">
    <cfRule type="cellIs" dxfId="71" priority="252" operator="equal">
      <formula>0</formula>
    </cfRule>
  </conditionalFormatting>
  <conditionalFormatting sqref="A146:D146 H146:XFD146">
    <cfRule type="cellIs" dxfId="70" priority="89" operator="equal">
      <formula>0</formula>
    </cfRule>
  </conditionalFormatting>
  <conditionalFormatting sqref="A275:D276 H275:XFD276">
    <cfRule type="cellIs" dxfId="69" priority="159" operator="equal">
      <formula>0</formula>
    </cfRule>
  </conditionalFormatting>
  <conditionalFormatting sqref="A43:AW43 AY43:XFD43">
    <cfRule type="cellIs" dxfId="68" priority="235" operator="equal">
      <formula>0</formula>
    </cfRule>
  </conditionalFormatting>
  <conditionalFormatting sqref="A21:BF21 AQ21:BU27 A22:B22 D22:BF22 A29:D29 H29:BF29 A55:C55 F55:XFD55 A103:C103 F103:XFD103 C164:H164 H164:XFD171 D165:H170 C165:C171 D171:G171 A174:H174 H174:XFD181 D175:H180 A175:C181 D181:G181 BH257:BV257 BX257:XFD257 BH258:XFD265 A283:AP286 AP283:XFD287 A287:AO287 AO290:BU293 A290:AO294 BV290:XFD294 A295:XFD296 AO297:BU300 A297:AO301 BV297:XFD301 AO314:BU315 BV314:XFD316 AO315:AO316 BH317:XFD318 BG317:BG320 BH319:BU320 BV319:XFD321 AP348:XFD348 BV349:XFD349 AP350:XFD352 A379:G379">
    <cfRule type="cellIs" dxfId="67" priority="400" operator="equal">
      <formula>0</formula>
    </cfRule>
  </conditionalFormatting>
  <conditionalFormatting sqref="A67:BF69 BG67:XFD81 I70:BF81 C70:H83 A70:A84 I82:XFD83 C84:XFD84 BW404:XFD413 BV414:XFD415">
    <cfRule type="cellIs" dxfId="66" priority="271" operator="equal">
      <formula>0</formula>
    </cfRule>
  </conditionalFormatting>
  <conditionalFormatting sqref="A317:BF319 AQ319:BU319">
    <cfRule type="cellIs" dxfId="65" priority="250" operator="equal">
      <formula>0</formula>
    </cfRule>
  </conditionalFormatting>
  <conditionalFormatting sqref="A257:BG265">
    <cfRule type="cellIs" dxfId="64" priority="3" operator="equal">
      <formula>0</formula>
    </cfRule>
  </conditionalFormatting>
  <conditionalFormatting sqref="A44:BU44 BW44:XFD44 BV403:BV413">
    <cfRule type="cellIs" dxfId="63" priority="14" operator="equal">
      <formula>0</formula>
    </cfRule>
  </conditionalFormatting>
  <conditionalFormatting sqref="A320:BU321 C416:XFD417 BV418:XFD430 X428:BU428 A449:D449 H449:XFD449">
    <cfRule type="cellIs" dxfId="62" priority="95" operator="equal">
      <formula>0</formula>
    </cfRule>
  </conditionalFormatting>
  <conditionalFormatting sqref="A374:BU378">
    <cfRule type="cellIs" dxfId="61" priority="31" operator="equal">
      <formula>0</formula>
    </cfRule>
  </conditionalFormatting>
  <conditionalFormatting sqref="A1:XFD19 BG21:XFD29 A23:BF28 A30:XFD42 A45:XFD54 A84:XFD102 A104:XFD145 A147:XFD163 A172:XFD173 A182:XFD256 A266:XFD274 A277:AN278 BW277:XFD278 A279:XFD282 A288:XFD289 A302:XFD312 H331:XFD339 A331:G371 H340:AO352 H353:U359 H360:XFD371 A382:XFD403 A404:B430 A472:D472 H472:XFD472 A473:XFD1048576">
    <cfRule type="cellIs" dxfId="60" priority="36" operator="equal">
      <formula>0</formula>
    </cfRule>
  </conditionalFormatting>
  <conditionalFormatting sqref="A56:XFD65">
    <cfRule type="cellIs" dxfId="59" priority="80" operator="equal">
      <formula>0</formula>
    </cfRule>
  </conditionalFormatting>
  <conditionalFormatting sqref="A450:XFD471">
    <cfRule type="cellIs" dxfId="58" priority="1" operator="equal">
      <formula>0</formula>
    </cfRule>
  </conditionalFormatting>
  <conditionalFormatting sqref="B174:B181">
    <cfRule type="cellIs" dxfId="57" priority="251" operator="equal">
      <formula>0</formula>
    </cfRule>
  </conditionalFormatting>
  <conditionalFormatting sqref="C428:G430">
    <cfRule type="cellIs" dxfId="56" priority="12" operator="equal">
      <formula>0</formula>
    </cfRule>
  </conditionalFormatting>
  <conditionalFormatting sqref="C404:BU415">
    <cfRule type="cellIs" dxfId="55" priority="126" operator="equal">
      <formula>0</formula>
    </cfRule>
  </conditionalFormatting>
  <conditionalFormatting sqref="C418:BU427">
    <cfRule type="cellIs" dxfId="54" priority="23" operator="equal">
      <formula>0</formula>
    </cfRule>
  </conditionalFormatting>
  <conditionalFormatting sqref="H120:H121">
    <cfRule type="cellIs" dxfId="53" priority="485" operator="equal">
      <formula>1</formula>
    </cfRule>
  </conditionalFormatting>
  <conditionalFormatting sqref="H151:H152">
    <cfRule type="cellIs" dxfId="52" priority="484" operator="equal">
      <formula>1</formula>
    </cfRule>
  </conditionalFormatting>
  <conditionalFormatting sqref="H184">
    <cfRule type="cellIs" dxfId="51" priority="483" operator="equal">
      <formula>1</formula>
    </cfRule>
  </conditionalFormatting>
  <conditionalFormatting sqref="H258">
    <cfRule type="cellIs" dxfId="50" priority="482" operator="equal">
      <formula>1</formula>
    </cfRule>
  </conditionalFormatting>
  <conditionalFormatting sqref="H281">
    <cfRule type="cellIs" dxfId="49" priority="481" operator="equal">
      <formula>1</formula>
    </cfRule>
  </conditionalFormatting>
  <conditionalFormatting sqref="H307">
    <cfRule type="cellIs" dxfId="48" priority="480" operator="equal">
      <formula>1</formula>
    </cfRule>
  </conditionalFormatting>
  <conditionalFormatting sqref="H331 J331 L331 N331 P331 R331 T331 V331:W331">
    <cfRule type="cellIs" dxfId="47" priority="479" operator="equal">
      <formula>1</formula>
    </cfRule>
  </conditionalFormatting>
  <conditionalFormatting sqref="H372:V372">
    <cfRule type="cellIs" dxfId="46" priority="42" operator="equal">
      <formula>0</formula>
    </cfRule>
  </conditionalFormatting>
  <conditionalFormatting sqref="H380:V380">
    <cfRule type="cellIs" dxfId="45" priority="40" operator="equal">
      <formula>0</formula>
    </cfRule>
  </conditionalFormatting>
  <conditionalFormatting sqref="H320:AN320 AO320:AO321">
    <cfRule type="cellIs" dxfId="44" priority="181" operator="equal">
      <formula>1</formula>
    </cfRule>
  </conditionalFormatting>
  <conditionalFormatting sqref="H133:AO133">
    <cfRule type="cellIs" dxfId="43" priority="469" operator="equal">
      <formula>1</formula>
    </cfRule>
  </conditionalFormatting>
  <conditionalFormatting sqref="H145:AO145 H274:AO274 H277:AN278 H279:AO279 H295:AO300 H302:AO305 H317:AO319">
    <cfRule type="cellIs" dxfId="42" priority="193" operator="equal">
      <formula>1</formula>
    </cfRule>
  </conditionalFormatting>
  <conditionalFormatting sqref="H147:AO150 W365:AL366 AN365:AO366">
    <cfRule type="cellIs" dxfId="41" priority="464" operator="equal">
      <formula>1</formula>
    </cfRule>
  </conditionalFormatting>
  <conditionalFormatting sqref="H261:AO265">
    <cfRule type="cellIs" dxfId="40" priority="515" operator="equal">
      <formula>0</formula>
    </cfRule>
  </conditionalFormatting>
  <conditionalFormatting sqref="H266:AO266">
    <cfRule type="cellIs" dxfId="39" priority="468" operator="equal">
      <formula>1</formula>
    </cfRule>
  </conditionalFormatting>
  <conditionalFormatting sqref="H288:AO293">
    <cfRule type="cellIs" dxfId="38" priority="467" operator="equal">
      <formula>1</formula>
    </cfRule>
  </conditionalFormatting>
  <conditionalFormatting sqref="H312:AO315 AP314:BU316 AO315:AO316 AP319:BU321">
    <cfRule type="cellIs" dxfId="37" priority="466" operator="equal">
      <formula>1</formula>
    </cfRule>
  </conditionalFormatting>
  <conditionalFormatting sqref="H429:BU430">
    <cfRule type="cellIs" dxfId="36" priority="20" operator="equal">
      <formula>0</formula>
    </cfRule>
  </conditionalFormatting>
  <conditionalFormatting sqref="W358">
    <cfRule type="cellIs" dxfId="35" priority="478" operator="equal">
      <formula>1</formula>
    </cfRule>
  </conditionalFormatting>
  <conditionalFormatting sqref="W386">
    <cfRule type="cellIs" dxfId="34" priority="477" operator="equal">
      <formula>1</formula>
    </cfRule>
  </conditionalFormatting>
  <conditionalFormatting sqref="W436">
    <cfRule type="cellIs" dxfId="33" priority="476" operator="equal">
      <formula>1</formula>
    </cfRule>
  </conditionalFormatting>
  <conditionalFormatting sqref="W455">
    <cfRule type="cellIs" dxfId="32" priority="474" operator="equal">
      <formula>1</formula>
    </cfRule>
  </conditionalFormatting>
  <conditionalFormatting sqref="W479">
    <cfRule type="cellIs" dxfId="31" priority="419" operator="equal">
      <formula>1</formula>
    </cfRule>
  </conditionalFormatting>
  <conditionalFormatting sqref="W401:AO402 AP414:BU415 W416:AP417 W431:AO434">
    <cfRule type="cellIs" dxfId="30" priority="463" operator="equal">
      <formula>1</formula>
    </cfRule>
  </conditionalFormatting>
  <conditionalFormatting sqref="W457:AO462">
    <cfRule type="cellIs" dxfId="29" priority="330" operator="equal">
      <formula>0</formula>
    </cfRule>
  </conditionalFormatting>
  <conditionalFormatting sqref="AE488">
    <cfRule type="cellIs" dxfId="28" priority="6" operator="equal">
      <formula>1</formula>
    </cfRule>
  </conditionalFormatting>
  <conditionalFormatting sqref="AE480:AO487">
    <cfRule type="cellIs" dxfId="27" priority="420" operator="equal">
      <formula>0</formula>
    </cfRule>
  </conditionalFormatting>
  <conditionalFormatting sqref="AP54:AP64 AQ56:BU64 AP42">
    <cfRule type="cellIs" dxfId="26" priority="418" operator="equal">
      <formula>1</formula>
    </cfRule>
  </conditionalFormatting>
  <conditionalFormatting sqref="AP104">
    <cfRule type="cellIs" dxfId="25" priority="374" operator="equal">
      <formula>1</formula>
    </cfRule>
    <cfRule type="cellIs" dxfId="24" priority="375" operator="equal">
      <formula>1</formula>
    </cfRule>
  </conditionalFormatting>
  <conditionalFormatting sqref="AP174">
    <cfRule type="cellIs" dxfId="23" priority="366" operator="equal">
      <formula>1</formula>
    </cfRule>
    <cfRule type="cellIs" dxfId="22" priority="367" operator="equal">
      <formula>1</formula>
    </cfRule>
  </conditionalFormatting>
  <conditionalFormatting sqref="AP234">
    <cfRule type="cellIs" dxfId="21" priority="362" operator="equal">
      <formula>1</formula>
    </cfRule>
    <cfRule type="cellIs" dxfId="20" priority="363" operator="equal">
      <formula>1</formula>
    </cfRule>
  </conditionalFormatting>
  <conditionalFormatting sqref="AP21:BU28 H67:H68">
    <cfRule type="cellIs" dxfId="19" priority="486" operator="equal">
      <formula>1</formula>
    </cfRule>
  </conditionalFormatting>
  <conditionalFormatting sqref="AP56:BU56">
    <cfRule type="cellIs" dxfId="18" priority="378" operator="equal">
      <formula>1</formula>
    </cfRule>
  </conditionalFormatting>
  <conditionalFormatting sqref="AP272:BU272">
    <cfRule type="cellIs" dxfId="17" priority="388" operator="equal">
      <formula>0</formula>
    </cfRule>
  </conditionalFormatting>
  <conditionalFormatting sqref="AP294:BU294">
    <cfRule type="cellIs" dxfId="16" priority="186" operator="equal">
      <formula>0</formula>
    </cfRule>
  </conditionalFormatting>
  <conditionalFormatting sqref="AP301:BU301">
    <cfRule type="cellIs" dxfId="15" priority="182" operator="equal">
      <formula>0</formula>
    </cfRule>
  </conditionalFormatting>
  <conditionalFormatting sqref="AP316:BU316">
    <cfRule type="cellIs" dxfId="14" priority="178" operator="equal">
      <formula>0</formula>
    </cfRule>
  </conditionalFormatting>
  <conditionalFormatting sqref="AP340:BU343">
    <cfRule type="cellIs" dxfId="13" priority="66" operator="equal">
      <formula>0</formula>
    </cfRule>
  </conditionalFormatting>
  <conditionalFormatting sqref="AP348:BU352">
    <cfRule type="cellIs" dxfId="12" priority="64" operator="equal">
      <formula>0</formula>
    </cfRule>
  </conditionalFormatting>
  <conditionalFormatting sqref="AP374:BU375">
    <cfRule type="cellIs" dxfId="11" priority="54" operator="equal">
      <formula>1</formula>
    </cfRule>
    <cfRule type="cellIs" dxfId="10" priority="53" operator="equal">
      <formula>1</formula>
    </cfRule>
  </conditionalFormatting>
  <conditionalFormatting sqref="AP403:BU412">
    <cfRule type="cellIs" dxfId="9" priority="423" operator="equal">
      <formula>1</formula>
    </cfRule>
  </conditionalFormatting>
  <conditionalFormatting sqref="AP418:BU418">
    <cfRule type="cellIs" dxfId="8" priority="281" operator="equal">
      <formula>1</formula>
    </cfRule>
  </conditionalFormatting>
  <conditionalFormatting sqref="AP424:BU424">
    <cfRule type="cellIs" dxfId="7" priority="279" operator="equal">
      <formula>1</formula>
    </cfRule>
  </conditionalFormatting>
  <conditionalFormatting sqref="AP429:BU430">
    <cfRule type="cellIs" dxfId="6" priority="22" operator="equal">
      <formula>1</formula>
    </cfRule>
  </conditionalFormatting>
  <conditionalFormatting sqref="AP465:BU470">
    <cfRule type="cellIs" dxfId="5" priority="328" operator="equal">
      <formula>0</formula>
    </cfRule>
  </conditionalFormatting>
  <conditionalFormatting sqref="AP344:XFD345">
    <cfRule type="cellIs" dxfId="4" priority="73" operator="equal">
      <formula>0</formula>
    </cfRule>
  </conditionalFormatting>
  <conditionalFormatting sqref="AQ346:XFD346 BV347:XFD347">
    <cfRule type="cellIs" dxfId="3" priority="349" operator="equal">
      <formula>0</formula>
    </cfRule>
  </conditionalFormatting>
  <conditionalFormatting sqref="AW353:XFD356">
    <cfRule type="cellIs" dxfId="2" priority="141" operator="equal">
      <formula>0</formula>
    </cfRule>
  </conditionalFormatting>
  <conditionalFormatting sqref="BV340:XFD341 AP342:XFD342 BV343:XFD343">
    <cfRule type="cellIs" dxfId="1" priority="352" operator="equal">
      <formula>0</formula>
    </cfRule>
  </conditionalFormatting>
  <conditionalFormatting sqref="BW374:XFD379">
    <cfRule type="cellIs" dxfId="0" priority="256" operator="equal">
      <formula>0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7E3482F43FF94DB1148F692C7322EE" ma:contentTypeVersion="21" ma:contentTypeDescription="Create a new document." ma:contentTypeScope="" ma:versionID="fa101d367acd94189d160f7b9e0b1082">
  <xsd:schema xmlns:xsd="http://www.w3.org/2001/XMLSchema" xmlns:xs="http://www.w3.org/2001/XMLSchema" xmlns:p="http://schemas.microsoft.com/office/2006/metadata/properties" xmlns:ns2="79d748f2-4a39-4d23-8ef1-67e9c82c45e3" xmlns:ns3="3016e744-44d3-47c5-b09a-bdfbc0a59987" targetNamespace="http://schemas.microsoft.com/office/2006/metadata/properties" ma:root="true" ma:fieldsID="859d8c59f330b27eae12767c57388f66" ns2:_="" ns3:_="">
    <xsd:import namespace="79d748f2-4a39-4d23-8ef1-67e9c82c45e3"/>
    <xsd:import namespace="3016e744-44d3-47c5-b09a-bdfbc0a5998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d748f2-4a39-4d23-8ef1-67e9c82c45e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e4970455-bdf1-4299-8c3c-b3ce243de74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6e744-44d3-47c5-b09a-bdfbc0a5998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497f070e-327e-410d-9578-d29855f97745}" ma:internalName="TaxCatchAll" ma:showField="CatchAllData" ma:web="3016e744-44d3-47c5-b09a-bdfbc0a599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8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9d748f2-4a39-4d23-8ef1-67e9c82c45e3">
      <Terms xmlns="http://schemas.microsoft.com/office/infopath/2007/PartnerControls"/>
    </lcf76f155ced4ddcb4097134ff3c332f>
    <TaxCatchAll xmlns="3016e744-44d3-47c5-b09a-bdfbc0a59987" xsi:nil="true"/>
  </documentManagement>
</p:properties>
</file>

<file path=customXml/itemProps1.xml><?xml version="1.0" encoding="utf-8"?>
<ds:datastoreItem xmlns:ds="http://schemas.openxmlformats.org/officeDocument/2006/customXml" ds:itemID="{FCDAD367-882E-4B78-8F02-A6489B99F0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9d748f2-4a39-4d23-8ef1-67e9c82c45e3"/>
    <ds:schemaRef ds:uri="3016e744-44d3-47c5-b09a-bdfbc0a599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2E52236-B147-4C21-A861-3B9B893584E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336EC01-CA2D-44AE-9AC1-29CB2D000EAC}">
  <ds:schemaRefs>
    <ds:schemaRef ds:uri="http://schemas.microsoft.com/office/2006/metadata/properties"/>
    <ds:schemaRef ds:uri="http://schemas.microsoft.com/office/infopath/2007/PartnerControls"/>
    <ds:schemaRef ds:uri="79d748f2-4a39-4d23-8ef1-67e9c82c45e3"/>
    <ds:schemaRef ds:uri="3016e744-44d3-47c5-b09a-bdfbc0a5998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Upplýsingar | Information</vt:lpstr>
      <vt:lpstr>Skuldbindingar | Obligations</vt:lpstr>
      <vt:lpstr>Losun | Emissions</vt:lpstr>
      <vt:lpstr>Talnagögn | Numerical Data</vt:lpstr>
      <vt:lpstr>°B1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Chanee Jónsdóttir Thianthong</dc:creator>
  <cp:lastModifiedBy>Chanee Jónsdóttir Thianthong - UOS</cp:lastModifiedBy>
  <dcterms:created xsi:type="dcterms:W3CDTF">2023-07-06T14:35:34Z</dcterms:created>
  <dcterms:modified xsi:type="dcterms:W3CDTF">2025-04-26T15:27:11Z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0x0101005E7E3482F43FF94DB1148F692C7322EE</vt:lpwstr>
  </property>
  <property fmtid="{D5CDD505-2E9C-101B-9397-08002B2CF9AE}" pid="3" name="MediaServiceImageTags">
    <vt:lpwstr/>
  </property>
</Properties>
</file>